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3.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ables/table1.xml" ContentType="application/vnd.openxmlformats-officedocument.spreadsheetml.table+xml"/>
  <Override PartName="/xl/calcChain.xml" ContentType="application/vnd.openxmlformats-officedocument.spreadsheetml.calcChain+xml"/>
  <Override PartName="/xl/externalLinks/externalLink1.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mc:AlternateContent xmlns:mc="http://schemas.openxmlformats.org/markup-compatibility/2006">
    <mc:Choice Requires="x15">
      <x15ac:absPath xmlns:x15ac="http://schemas.microsoft.com/office/spreadsheetml/2010/11/ac" url="https://llkclv-my.sharepoint.com/personal/santa_kimerale_llkc_lv/Documents/Desktop/"/>
    </mc:Choice>
  </mc:AlternateContent>
  <xr:revisionPtr revIDLastSave="2" documentId="8_{C82D49AB-CA2D-4167-85B4-2E8D34C8050A}" xr6:coauthVersionLast="47" xr6:coauthVersionMax="47" xr10:uidLastSave="{C7608E88-04D2-45E3-9F1D-0DED438FB373}"/>
  <bookViews>
    <workbookView showSheetTabs="0" xWindow="-23148" yWindow="-108" windowWidth="23256" windowHeight="12576" activeTab="1" xr2:uid="{00000000-000D-0000-FFFF-FFFF00000000}"/>
  </bookViews>
  <sheets>
    <sheet name="Apraksts" sheetId="13" r:id="rId1"/>
    <sheet name="Saimniecības dati" sheetId="4" r:id="rId2"/>
    <sheet name="Rezultāti" sheetId="15" r:id="rId3"/>
    <sheet name="Skaidrojumi" sheetId="12" r:id="rId4"/>
    <sheet name="Aprēķini" sheetId="10"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__DemandLoad">TRUE</definedName>
    <definedName name="_1.v.__svērtais_vidējais__2008.g">#REF!</definedName>
    <definedName name="_2.v.__svērtais_vidējais__2008.g">#REF!</definedName>
    <definedName name="_sid2">#REF!</definedName>
    <definedName name="_sid3">#REF!</definedName>
    <definedName name="_tab1">'[1]datu ievads1'!#REF!</definedName>
    <definedName name="_tab5">#REF!</definedName>
    <definedName name="_tab6">#REF!</definedName>
    <definedName name="_tab7">#REF!</definedName>
    <definedName name="_tab8">#REF!</definedName>
    <definedName name="aftCOC">[2]After!$K$272</definedName>
    <definedName name="akc_1">#REF!</definedName>
    <definedName name="akc_2">#REF!</definedName>
    <definedName name="akc_3">#REF!</definedName>
    <definedName name="akc_4">#REF!</definedName>
    <definedName name="akc_5">#REF!</definedName>
    <definedName name="akt_1">#REF!</definedName>
    <definedName name="akt_2">#REF!</definedName>
    <definedName name="akt_3">#REF!</definedName>
    <definedName name="akt_4">#REF!</definedName>
    <definedName name="akt_5">#REF!</definedName>
    <definedName name="apr_2">[3]Pašizmaksa!$C$43</definedName>
    <definedName name="aram_1">#REF!</definedName>
    <definedName name="aram_2">#REF!</definedName>
    <definedName name="aram_3">#REF!</definedName>
    <definedName name="aram_4">#REF!</definedName>
    <definedName name="aram_5">#REF!</definedName>
    <definedName name="atb_summa_1_1">#REF!</definedName>
    <definedName name="atb_summa_1_2">#REF!</definedName>
    <definedName name="atb_summa_1_3">#REF!</definedName>
    <definedName name="atb_summa_1_4">#REF!</definedName>
    <definedName name="atb_summa_1_5">#REF!</definedName>
    <definedName name="atb_summa_2_1">#REF!</definedName>
    <definedName name="atb_summa_2_2">#REF!</definedName>
    <definedName name="atb_summa_2_3">#REF!</definedName>
    <definedName name="atb_summa_2_4">#REF!</definedName>
    <definedName name="atb_summa_2_5">#REF!</definedName>
    <definedName name="atb_summa_3_1">#REF!</definedName>
    <definedName name="atb_summa_3_2">#REF!</definedName>
    <definedName name="atb_summa_3_3">#REF!</definedName>
    <definedName name="atb_summa_3_4">#REF!</definedName>
    <definedName name="atb_summa_3_5">#REF!</definedName>
    <definedName name="atb_summa_4_1">#REF!</definedName>
    <definedName name="atb_summa_4_2">#REF!</definedName>
    <definedName name="atb_summa_4_3">#REF!</definedName>
    <definedName name="atb_summa_4_4">#REF!</definedName>
    <definedName name="atb_summa_4_5">#REF!</definedName>
    <definedName name="atb_summa_5_1">#REF!</definedName>
    <definedName name="atb_summa_5_2">#REF!</definedName>
    <definedName name="atb_summa_5_3">#REF!</definedName>
    <definedName name="atb_summa_5_4">#REF!</definedName>
    <definedName name="atb_summa_5_5">#REF!</definedName>
    <definedName name="atbalsts_1_1">#REF!</definedName>
    <definedName name="atbalsts_1_2">#REF!</definedName>
    <definedName name="atbalsts_1_3">#REF!</definedName>
    <definedName name="atbalsts_1_4">#REF!</definedName>
    <definedName name="atbalsts_1_5">#REF!</definedName>
    <definedName name="atbalsts_2_1">#REF!</definedName>
    <definedName name="atbalsts_2_2">#REF!</definedName>
    <definedName name="atbalsts_2_3">#REF!</definedName>
    <definedName name="atbalsts_2_4">#REF!</definedName>
    <definedName name="atbalsts_2_5">#REF!</definedName>
    <definedName name="atbalsts_3_1">#REF!</definedName>
    <definedName name="atbalsts_3_2">#REF!</definedName>
    <definedName name="atbalsts_3_3">#REF!</definedName>
    <definedName name="atbalsts_3_4">#REF!</definedName>
    <definedName name="atbalsts_3_5">#REF!</definedName>
    <definedName name="atbalsts_4_1">#REF!</definedName>
    <definedName name="atbalsts_4_2">#REF!</definedName>
    <definedName name="atbalsts_4_3">#REF!</definedName>
    <definedName name="atbalsts_4_4">#REF!</definedName>
    <definedName name="atbalsts_4_5">#REF!</definedName>
    <definedName name="atbalsts_5_1">#REF!</definedName>
    <definedName name="atbalsts_5_2">#REF!</definedName>
    <definedName name="atbalsts_5_3">#REF!</definedName>
    <definedName name="atbalsts_5_4">#REF!</definedName>
    <definedName name="atbalsts_5_5">#REF!</definedName>
    <definedName name="aug_1_1">#REF!</definedName>
    <definedName name="aug_1_2">#REF!</definedName>
    <definedName name="aug_1_3">#REF!</definedName>
    <definedName name="aug_1_4">#REF!</definedName>
    <definedName name="aug_1_5">#REF!</definedName>
    <definedName name="aug_2_1">#REF!</definedName>
    <definedName name="aug_2_2">#REF!</definedName>
    <definedName name="aug_2_3">#REF!</definedName>
    <definedName name="aug_2_4">#REF!</definedName>
    <definedName name="aug_2_5">#REF!</definedName>
    <definedName name="aug_3_1">#REF!</definedName>
    <definedName name="aug_3_2">#REF!</definedName>
    <definedName name="aug_3_3">#REF!</definedName>
    <definedName name="aug_3_4">#REF!</definedName>
    <definedName name="aug_3_5">#REF!</definedName>
    <definedName name="aug_4_1">#REF!</definedName>
    <definedName name="aug_4_2">#REF!</definedName>
    <definedName name="aug_4_3">#REF!</definedName>
    <definedName name="aug_4_4">#REF!</definedName>
    <definedName name="aug_4_5">#REF!</definedName>
    <definedName name="aug_5_1">#REF!</definedName>
    <definedName name="aug_5_2">#REF!</definedName>
    <definedName name="aug_5_3">#REF!</definedName>
    <definedName name="aug_5_4">#REF!</definedName>
    <definedName name="aug_5_5">#REF!</definedName>
    <definedName name="aug_6_1">#REF!</definedName>
    <definedName name="aug_6_2">#REF!</definedName>
    <definedName name="aug_6_3">#REF!</definedName>
    <definedName name="aug_6_4">#REF!</definedName>
    <definedName name="aug_6_5">#REF!</definedName>
    <definedName name="aug_7_1">#REF!</definedName>
    <definedName name="aug_7_2">#REF!</definedName>
    <definedName name="aug_7_3">#REF!</definedName>
    <definedName name="aug_7_4">#REF!</definedName>
    <definedName name="aug_7_5">#REF!</definedName>
    <definedName name="aug_dzd_1_1">#REF!</definedName>
    <definedName name="aug_dzd_1_2">#REF!</definedName>
    <definedName name="aug_dzd_1_3">#REF!</definedName>
    <definedName name="aug_dzd_1_4">#REF!</definedName>
    <definedName name="aug_dzd_1_5">#REF!</definedName>
    <definedName name="aug_dzd_2_1">#REF!</definedName>
    <definedName name="aug_dzd_2_2">#REF!</definedName>
    <definedName name="aug_dzd_2_3">#REF!</definedName>
    <definedName name="aug_dzd_2_4">#REF!</definedName>
    <definedName name="aug_dzd_2_5">#REF!</definedName>
    <definedName name="aug_dzd_3_1">#REF!</definedName>
    <definedName name="aug_dzd_3_2">#REF!</definedName>
    <definedName name="aug_dzd_3_3">#REF!</definedName>
    <definedName name="aug_dzd_3_4">#REF!</definedName>
    <definedName name="aug_dzd_3_5">#REF!</definedName>
    <definedName name="aug_dzd_4_1">#REF!</definedName>
    <definedName name="aug_dzd_4_2">#REF!</definedName>
    <definedName name="aug_dzd_4_3">#REF!</definedName>
    <definedName name="aug_dzd_4_4">#REF!</definedName>
    <definedName name="aug_dzd_4_5">#REF!</definedName>
    <definedName name="aug_dzd_5_1">#REF!</definedName>
    <definedName name="aug_dzd_5_2">#REF!</definedName>
    <definedName name="aug_dzd_5_3">#REF!</definedName>
    <definedName name="aug_dzd_5_4">#REF!</definedName>
    <definedName name="aug_dzd_5_5">#REF!</definedName>
    <definedName name="aug_dzd_6_1">#REF!</definedName>
    <definedName name="aug_dzd_6_2">#REF!</definedName>
    <definedName name="aug_dzd_6_3">#REF!</definedName>
    <definedName name="aug_dzd_6_4">#REF!</definedName>
    <definedName name="aug_dzd_6_5">#REF!</definedName>
    <definedName name="aug_dzd_7_1">#REF!</definedName>
    <definedName name="aug_dzd_7_2">#REF!</definedName>
    <definedName name="aug_dzd_7_3">#REF!</definedName>
    <definedName name="aug_dzd_7_4">#REF!</definedName>
    <definedName name="aug_dzd_7_5">#REF!</definedName>
    <definedName name="aug_mer_1_1">#REF!</definedName>
    <definedName name="aug_mer_1_2">#REF!</definedName>
    <definedName name="aug_mer_1_3">#REF!</definedName>
    <definedName name="aug_mer_1_4">#REF!</definedName>
    <definedName name="aug_mer_1_5">#REF!</definedName>
    <definedName name="aug_mer_2_1">#REF!</definedName>
    <definedName name="aug_mer_2_2">#REF!</definedName>
    <definedName name="aug_mer_2_3">#REF!</definedName>
    <definedName name="aug_mer_2_4">#REF!</definedName>
    <definedName name="aug_mer_2_5">#REF!</definedName>
    <definedName name="aug_mer_3_1">#REF!</definedName>
    <definedName name="aug_mer_3_2">#REF!</definedName>
    <definedName name="aug_mer_3_3">#REF!</definedName>
    <definedName name="aug_mer_3_4">#REF!</definedName>
    <definedName name="aug_mer_3_5">#REF!</definedName>
    <definedName name="aug_mer_4_1">#REF!</definedName>
    <definedName name="aug_mer_4_2">#REF!</definedName>
    <definedName name="aug_mer_4_3">#REF!</definedName>
    <definedName name="aug_mer_4_4">#REF!</definedName>
    <definedName name="aug_mer_4_5">#REF!</definedName>
    <definedName name="aug_mer_5_1">#REF!</definedName>
    <definedName name="aug_mer_5_2">#REF!</definedName>
    <definedName name="aug_mer_5_3">#REF!</definedName>
    <definedName name="aug_mer_5_4">#REF!</definedName>
    <definedName name="aug_mer_5_5">#REF!</definedName>
    <definedName name="aug_mer_6_1">#REF!</definedName>
    <definedName name="aug_mer_6_2">#REF!</definedName>
    <definedName name="aug_mer_6_3">#REF!</definedName>
    <definedName name="aug_mer_6_4">#REF!</definedName>
    <definedName name="aug_mer_6_5">#REF!</definedName>
    <definedName name="aug_mer_7_1">#REF!</definedName>
    <definedName name="aug_mer_7_2">#REF!</definedName>
    <definedName name="aug_mer_7_3">#REF!</definedName>
    <definedName name="aug_mer_7_4">#REF!</definedName>
    <definedName name="aug_mer_7_5">#REF!</definedName>
    <definedName name="aug_rad_1_1">#REF!</definedName>
    <definedName name="aug_rad_1_2">#REF!</definedName>
    <definedName name="aug_rad_1_3">#REF!</definedName>
    <definedName name="aug_rad_1_4">#REF!</definedName>
    <definedName name="aug_rad_1_5">#REF!</definedName>
    <definedName name="aug_rad_2_1">#REF!</definedName>
    <definedName name="aug_rad_2_2">#REF!</definedName>
    <definedName name="aug_rad_2_3">#REF!</definedName>
    <definedName name="aug_rad_2_4">#REF!</definedName>
    <definedName name="aug_rad_2_5">#REF!</definedName>
    <definedName name="aug_rad_3_1">#REF!</definedName>
    <definedName name="aug_rad_3_2">#REF!</definedName>
    <definedName name="aug_rad_3_3">#REF!</definedName>
    <definedName name="aug_rad_3_4">#REF!</definedName>
    <definedName name="aug_rad_3_5">#REF!</definedName>
    <definedName name="aug_rad_4_1">#REF!</definedName>
    <definedName name="aug_rad_4_2">#REF!</definedName>
    <definedName name="aug_rad_4_3">#REF!</definedName>
    <definedName name="aug_rad_4_4">#REF!</definedName>
    <definedName name="aug_rad_4_5">#REF!</definedName>
    <definedName name="aug_rad_5_1">#REF!</definedName>
    <definedName name="aug_rad_5_2">#REF!</definedName>
    <definedName name="aug_rad_5_3">#REF!</definedName>
    <definedName name="aug_rad_5_4">#REF!</definedName>
    <definedName name="aug_rad_5_5">#REF!</definedName>
    <definedName name="aug_rad_6_1">#REF!</definedName>
    <definedName name="aug_rad_6_2">#REF!</definedName>
    <definedName name="aug_rad_6_3">#REF!</definedName>
    <definedName name="aug_rad_6_4">#REF!</definedName>
    <definedName name="aug_rad_6_5">#REF!</definedName>
    <definedName name="aug_rad_7_1">#REF!</definedName>
    <definedName name="aug_rad_7_2">#REF!</definedName>
    <definedName name="aug_rad_7_3">#REF!</definedName>
    <definedName name="aug_rad_7_4">#REF!</definedName>
    <definedName name="aug_rad_7_5">#REF!</definedName>
    <definedName name="aug_rad_mer_1_1">#REF!</definedName>
    <definedName name="aug_rad_mer_1_2">#REF!</definedName>
    <definedName name="aug_rad_mer_1_3">#REF!</definedName>
    <definedName name="aug_rad_mer_1_4">#REF!</definedName>
    <definedName name="aug_rad_mer_1_5">#REF!</definedName>
    <definedName name="aug_rad_mer_2_1">#REF!</definedName>
    <definedName name="aug_rad_mer_2_2">#REF!</definedName>
    <definedName name="aug_rad_mer_2_3">#REF!</definedName>
    <definedName name="aug_rad_mer_2_4">#REF!</definedName>
    <definedName name="aug_rad_mer_2_5">#REF!</definedName>
    <definedName name="aug_rad_mer_3_1">#REF!</definedName>
    <definedName name="aug_rad_mer_3_2">#REF!</definedName>
    <definedName name="aug_rad_mer_3_3">#REF!</definedName>
    <definedName name="aug_rad_mer_3_4">#REF!</definedName>
    <definedName name="aug_rad_mer_3_5">#REF!</definedName>
    <definedName name="aug_rad_mer_4_1">#REF!</definedName>
    <definedName name="aug_rad_mer_4_2">#REF!</definedName>
    <definedName name="aug_rad_mer_4_3">#REF!</definedName>
    <definedName name="aug_rad_mer_4_4">#REF!</definedName>
    <definedName name="aug_rad_mer_4_5">#REF!</definedName>
    <definedName name="aug_rad_mer_5_1">#REF!</definedName>
    <definedName name="aug_rad_mer_5_2">#REF!</definedName>
    <definedName name="aug_rad_mer_5_3">#REF!</definedName>
    <definedName name="aug_rad_mer_5_4">#REF!</definedName>
    <definedName name="aug_rad_mer_5_5">#REF!</definedName>
    <definedName name="aug_rad_mer_6_1">#REF!</definedName>
    <definedName name="aug_rad_mer_6_2">#REF!</definedName>
    <definedName name="aug_rad_mer_6_3">#REF!</definedName>
    <definedName name="aug_rad_mer_6_4">#REF!</definedName>
    <definedName name="aug_rad_mer_6_5">#REF!</definedName>
    <definedName name="aug_rad_mer_7_1">#REF!</definedName>
    <definedName name="aug_rad_mer_7_2">#REF!</definedName>
    <definedName name="aug_rad_mer_7_3">#REF!</definedName>
    <definedName name="aug_rad_mer_7_4">#REF!</definedName>
    <definedName name="aug_rad_mer_7_5">#REF!</definedName>
    <definedName name="augkopiba2">'[4]2.piel_Izd'!$C$19</definedName>
    <definedName name="auzas_degviela_cena">#REF!</definedName>
    <definedName name="auzas_degviela_dzd">#REF!</definedName>
    <definedName name="auzas_meslojums_cena">#REF!</definedName>
    <definedName name="auzas_meslojums_dzd">#REF!</definedName>
    <definedName name="auzas_pakalpojumi_cena">#REF!</definedName>
    <definedName name="auzas_pakalpojumi_dzd">#REF!</definedName>
    <definedName name="auzas_pesticidi_cena">#REF!</definedName>
    <definedName name="auzas_pesticidi_dzd">#REF!</definedName>
    <definedName name="auzas_sekla_cena">#REF!</definedName>
    <definedName name="auzas_sekla_dzd">#REF!</definedName>
    <definedName name="B">[2]Assumptions!$F$23</definedName>
    <definedName name="bvs">#REF!</definedName>
    <definedName name="BYGHELSĘD">#REF!</definedName>
    <definedName name="CEE">[2]Before!$B$17</definedName>
    <definedName name="CES">[2]Before!$B$16</definedName>
    <definedName name="cit_1">#REF!</definedName>
    <definedName name="cit_2">#REF!</definedName>
    <definedName name="cit_3">#REF!</definedName>
    <definedName name="cit_4">#REF!</definedName>
    <definedName name="cit_5">#REF!</definedName>
    <definedName name="citi_1">#REF!</definedName>
    <definedName name="citi_2">#REF!</definedName>
    <definedName name="citi_3">#REF!</definedName>
    <definedName name="citi_4">#REF!</definedName>
    <definedName name="citi_5">#REF!</definedName>
    <definedName name="CUKAS">#REF!</definedName>
    <definedName name="darb_1">#REF!</definedName>
    <definedName name="darb_2">#REF!</definedName>
    <definedName name="darb_3">#REF!</definedName>
    <definedName name="darb_4">#REF!</definedName>
    <definedName name="darb_5">#REF!</definedName>
    <definedName name="_xlnm.Print_Titles" localSheetId="4">Aprēķini!$A:$F,Aprēķini!$5:$5</definedName>
    <definedName name="elfla_1">#REF!</definedName>
    <definedName name="elfla_2">#REF!</definedName>
    <definedName name="elfla_3">#REF!</definedName>
    <definedName name="elfla_4">#REF!</definedName>
    <definedName name="elfla_5">#REF!</definedName>
    <definedName name="ENDINP">[2]Before!$N$39</definedName>
    <definedName name="enp" localSheetId="2">[5]variants2!$D$33:$D$42</definedName>
    <definedName name="enp">#REF!</definedName>
    <definedName name="ĘRTEHELSĘD">#REF!</definedName>
    <definedName name="gads_1">#REF!</definedName>
    <definedName name="gads_2">#REF!</definedName>
    <definedName name="gads_3">#REF!</definedName>
    <definedName name="gads_4">#REF!</definedName>
    <definedName name="gads_5">#REF!</definedName>
    <definedName name="gads_rakst_1">#REF!</definedName>
    <definedName name="gads_rakst_2">#REF!</definedName>
    <definedName name="gads_rakst_3">#REF!</definedName>
    <definedName name="gads_rakst_4">#REF!</definedName>
    <definedName name="gads_rakst_5">#REF!</definedName>
    <definedName name="HVEDEHELSĘD">#REF!</definedName>
    <definedName name="ien_aug_b2">'[4]1.piel_Ien'!$A$19</definedName>
    <definedName name="ip_1">#REF!</definedName>
    <definedName name="ip_2">#REF!</definedName>
    <definedName name="ip_3">#REF!</definedName>
    <definedName name="ip_4">#REF!</definedName>
    <definedName name="ip_5">#REF!</definedName>
    <definedName name="ITALRAJGRĘS">#REF!</definedName>
    <definedName name="_xlnm.Extract">'[6]SAIMNIECIBAS BRUTO PELNA'!$B$19</definedName>
    <definedName name="KARTOFLER">#REF!</definedName>
    <definedName name="KARTUPELI">#REF!</definedName>
    <definedName name="Kd">[2]Assumptions!$C$24</definedName>
    <definedName name="Ke">[2]Assumptions!$C$21</definedName>
    <definedName name="keyflag">[2]Assumptions!$T$1</definedName>
    <definedName name="klu">#REF!</definedName>
    <definedName name="KLŲVERGRĘS">#REF!</definedName>
    <definedName name="kom_forma">#REF!</definedName>
    <definedName name="kukuruza_degviela_cena">#REF!</definedName>
    <definedName name="kukuruza_degviela_dzd">#REF!</definedName>
    <definedName name="kukuruza_meslojums_cena">#REF!</definedName>
    <definedName name="kukuruza_meslojums_dzd">#REF!</definedName>
    <definedName name="kukuruza_pakalpojumi_cena">#REF!</definedName>
    <definedName name="kukuruza_pakalpojumi_dzd">#REF!</definedName>
    <definedName name="kukuruza_pesticidi_cena">#REF!</definedName>
    <definedName name="kukuruza_pesticidi_dzd">#REF!</definedName>
    <definedName name="kukuruza_sekla_cena">#REF!</definedName>
    <definedName name="kukuruza_sekla_dzd">#REF!</definedName>
    <definedName name="kultūraugs" localSheetId="2">#REF!</definedName>
    <definedName name="kultūraugs">#REF!</definedName>
    <definedName name="lad_num">#REF!</definedName>
    <definedName name="likv_1">#REF!</definedName>
    <definedName name="likv_2">#REF!</definedName>
    <definedName name="likv_3">#REF!</definedName>
    <definedName name="likv_4">#REF!</definedName>
    <definedName name="likv_5">#REF!</definedName>
    <definedName name="Liz_atlik_maks">[7]oper_lizings!$Q$32</definedName>
    <definedName name="Liz_avanss">[7]oper_lizings!$Q$31</definedName>
    <definedName name="Liz_bez_avansa_atlikuš">[7]oper_lizings!$Q$34</definedName>
    <definedName name="liz_ip_1">#REF!</definedName>
    <definedName name="liz_ip_2">#REF!</definedName>
    <definedName name="liz_ip_3">#REF!</definedName>
    <definedName name="liz_ip_4">#REF!</definedName>
    <definedName name="liz_ip_5">#REF!</definedName>
    <definedName name="liz_nom_1">#REF!</definedName>
    <definedName name="liz_nom_2">#REF!</definedName>
    <definedName name="liz_nom_3">#REF!</definedName>
    <definedName name="liz_nom_4">#REF!</definedName>
    <definedName name="liz_nom_5">#REF!</definedName>
    <definedName name="liz_past_1">#REF!</definedName>
    <definedName name="liz_past_2">#REF!</definedName>
    <definedName name="liz_past_3">#REF!</definedName>
    <definedName name="liz_past_4">#REF!</definedName>
    <definedName name="liz_past_5">#REF!</definedName>
    <definedName name="lop_1_1">#REF!</definedName>
    <definedName name="lop_1_2">#REF!</definedName>
    <definedName name="lop_1_3">#REF!</definedName>
    <definedName name="lop_1_4">#REF!</definedName>
    <definedName name="lop_1_5">#REF!</definedName>
    <definedName name="lop_2_1">#REF!</definedName>
    <definedName name="lop_2_2">#REF!</definedName>
    <definedName name="lop_2_3">#REF!</definedName>
    <definedName name="lop_2_4">#REF!</definedName>
    <definedName name="lop_2_5">#REF!</definedName>
    <definedName name="lop_3_1">#REF!</definedName>
    <definedName name="lop_3_2">#REF!</definedName>
    <definedName name="lop_3_3">#REF!</definedName>
    <definedName name="lop_3_4">#REF!</definedName>
    <definedName name="lop_3_5">#REF!</definedName>
    <definedName name="lop_4_1">#REF!</definedName>
    <definedName name="lop_4_2">#REF!</definedName>
    <definedName name="lop_4_3">#REF!</definedName>
    <definedName name="lop_4_4">#REF!</definedName>
    <definedName name="lop_4_5">#REF!</definedName>
    <definedName name="lop_5_1">#REF!</definedName>
    <definedName name="lop_5_2">#REF!</definedName>
    <definedName name="lop_5_3">#REF!</definedName>
    <definedName name="lop_5_4">#REF!</definedName>
    <definedName name="lop_5_5">#REF!</definedName>
    <definedName name="lop_dzd_1_1">#REF!</definedName>
    <definedName name="lop_dzd_1_2">#REF!</definedName>
    <definedName name="lop_dzd_1_3">#REF!</definedName>
    <definedName name="lop_dzd_1_4">#REF!</definedName>
    <definedName name="lop_dzd_1_5">#REF!</definedName>
    <definedName name="lop_dzd_2_1">#REF!</definedName>
    <definedName name="lop_dzd_2_2">#REF!</definedName>
    <definedName name="lop_dzd_2_3">#REF!</definedName>
    <definedName name="lop_dzd_2_4">#REF!</definedName>
    <definedName name="lop_dzd_2_5">#REF!</definedName>
    <definedName name="lop_dzd_3_1">#REF!</definedName>
    <definedName name="lop_dzd_3_2">#REF!</definedName>
    <definedName name="lop_dzd_3_3">#REF!</definedName>
    <definedName name="lop_dzd_3_4">#REF!</definedName>
    <definedName name="lop_dzd_3_5">#REF!</definedName>
    <definedName name="lop_dzd_4_1">#REF!</definedName>
    <definedName name="lop_dzd_4_2">#REF!</definedName>
    <definedName name="lop_dzd_4_3">#REF!</definedName>
    <definedName name="lop_dzd_4_4">#REF!</definedName>
    <definedName name="lop_dzd_4_5">#REF!</definedName>
    <definedName name="lop_dzd_5_1">#REF!</definedName>
    <definedName name="lop_dzd_5_2">#REF!</definedName>
    <definedName name="lop_dzd_5_3">#REF!</definedName>
    <definedName name="lop_dzd_5_4">#REF!</definedName>
    <definedName name="lop_dzd_5_5">#REF!</definedName>
    <definedName name="lop_mer_1_1">#REF!</definedName>
    <definedName name="lop_mer_1_2">#REF!</definedName>
    <definedName name="lop_mer_1_3">#REF!</definedName>
    <definedName name="lop_mer_1_4">#REF!</definedName>
    <definedName name="lop_mer_1_5">#REF!</definedName>
    <definedName name="lop_mer_2_1">#REF!</definedName>
    <definedName name="lop_mer_2_2">#REF!</definedName>
    <definedName name="lop_mer_2_3">#REF!</definedName>
    <definedName name="lop_mer_2_4">#REF!</definedName>
    <definedName name="lop_mer_2_5">#REF!</definedName>
    <definedName name="lop_mer_3_1">#REF!</definedName>
    <definedName name="lop_mer_3_2">#REF!</definedName>
    <definedName name="lop_mer_3_3">#REF!</definedName>
    <definedName name="lop_mer_3_4">#REF!</definedName>
    <definedName name="lop_mer_3_5">#REF!</definedName>
    <definedName name="lop_mer_4_1">#REF!</definedName>
    <definedName name="lop_mer_4_2">#REF!</definedName>
    <definedName name="lop_mer_4_3">#REF!</definedName>
    <definedName name="lop_mer_4_4">#REF!</definedName>
    <definedName name="lop_mer_4_5">#REF!</definedName>
    <definedName name="lop_mer_5_1">#REF!</definedName>
    <definedName name="lop_mer_5_2">#REF!</definedName>
    <definedName name="lop_mer_5_3">#REF!</definedName>
    <definedName name="lop_mer_5_4">#REF!</definedName>
    <definedName name="lop_mer_5_5">#REF!</definedName>
    <definedName name="lop_rad_1_1">#REF!</definedName>
    <definedName name="lop_rad_1_2">#REF!</definedName>
    <definedName name="lop_rad_1_3">#REF!</definedName>
    <definedName name="lop_rad_1_4">#REF!</definedName>
    <definedName name="lop_rad_1_5">#REF!</definedName>
    <definedName name="lop_rad_2_1">#REF!</definedName>
    <definedName name="lop_rad_2_2">#REF!</definedName>
    <definedName name="lop_rad_2_3">#REF!</definedName>
    <definedName name="lop_rad_2_4">#REF!</definedName>
    <definedName name="lop_rad_2_5">#REF!</definedName>
    <definedName name="lop_rad_3_1">#REF!</definedName>
    <definedName name="lop_rad_3_2">#REF!</definedName>
    <definedName name="lop_rad_3_3">#REF!</definedName>
    <definedName name="lop_rad_3_4">#REF!</definedName>
    <definedName name="lop_rad_3_5">#REF!</definedName>
    <definedName name="lop_rad_4_1">#REF!</definedName>
    <definedName name="lop_rad_4_2">#REF!</definedName>
    <definedName name="lop_rad_4_3">#REF!</definedName>
    <definedName name="lop_rad_4_4">#REF!</definedName>
    <definedName name="lop_rad_4_5">#REF!</definedName>
    <definedName name="lop_rad_5_1">#REF!</definedName>
    <definedName name="lop_rad_5_2">#REF!</definedName>
    <definedName name="lop_rad_5_3">#REF!</definedName>
    <definedName name="lop_rad_5_4">#REF!</definedName>
    <definedName name="lop_rad_5_5">#REF!</definedName>
    <definedName name="lop_rad_mer_1_1">#REF!</definedName>
    <definedName name="lop_rad_mer_1_2">#REF!</definedName>
    <definedName name="lop_rad_mer_1_3">#REF!</definedName>
    <definedName name="lop_rad_mer_1_4">#REF!</definedName>
    <definedName name="lop_rad_mer_1_5">#REF!</definedName>
    <definedName name="lop_rad_mer_2_1">#REF!</definedName>
    <definedName name="lop_rad_mer_2_2">#REF!</definedName>
    <definedName name="lop_rad_mer_2_3">#REF!</definedName>
    <definedName name="lop_rad_mer_2_4">#REF!</definedName>
    <definedName name="lop_rad_mer_2_5">#REF!</definedName>
    <definedName name="lop_rad_mer_3_1">#REF!</definedName>
    <definedName name="lop_rad_mer_3_2">#REF!</definedName>
    <definedName name="lop_rad_mer_3_3">#REF!</definedName>
    <definedName name="lop_rad_mer_3_4">#REF!</definedName>
    <definedName name="lop_rad_mer_3_5">#REF!</definedName>
    <definedName name="lop_rad_mer_4_1">#REF!</definedName>
    <definedName name="lop_rad_mer_4_2">#REF!</definedName>
    <definedName name="lop_rad_mer_4_3">#REF!</definedName>
    <definedName name="lop_rad_mer_4_4">#REF!</definedName>
    <definedName name="lop_rad_mer_4_5">#REF!</definedName>
    <definedName name="lop_rad_mer_5_1">#REF!</definedName>
    <definedName name="lop_rad_mer_5_2">#REF!</definedName>
    <definedName name="lop_rad_mer_5_3">#REF!</definedName>
    <definedName name="lop_rad_mer_5_4">#REF!</definedName>
    <definedName name="lop_rad_mer_5_5">#REF!</definedName>
    <definedName name="mez_1">#REF!</definedName>
    <definedName name="mez_2">#REF!</definedName>
    <definedName name="mez_3">#REF!</definedName>
    <definedName name="mez_4">#REF!</definedName>
    <definedName name="mez_5">#REF!</definedName>
    <definedName name="MRP">[2]Assumptions!$F$22</definedName>
    <definedName name="nace_1">#REF!</definedName>
    <definedName name="nace_2">#REF!</definedName>
    <definedName name="nace_3">#REF!</definedName>
    <definedName name="nace_4">#REF!</definedName>
    <definedName name="nace_5">#REF!</definedName>
    <definedName name="neto_apgr_1">#REF!</definedName>
    <definedName name="neto_apgr_2">#REF!</definedName>
    <definedName name="neto_apgr_3">#REF!</definedName>
    <definedName name="neto_apgr_4">#REF!</definedName>
    <definedName name="neto_apgr_5">#REF!</definedName>
    <definedName name="nobar">#REF!</definedName>
    <definedName name="nom_1">#REF!</definedName>
    <definedName name="nom_2">#REF!</definedName>
    <definedName name="nom_3">#REF!</definedName>
    <definedName name="nom_4">#REF!</definedName>
    <definedName name="nom_5">#REF!</definedName>
    <definedName name="nos">#REF!</definedName>
    <definedName name="NTRE">[2]Before!$B$13</definedName>
    <definedName name="NTRS">[2]Before!$B$12</definedName>
    <definedName name="ov">#REF!</definedName>
    <definedName name="OVERSIGT">#REF!</definedName>
    <definedName name="pap_nace_1_1">#REF!</definedName>
    <definedName name="pap_nace_2_1">#REF!</definedName>
    <definedName name="pap_nace_3_1">#REF!</definedName>
    <definedName name="pap_nace_4_1">#REF!</definedName>
    <definedName name="pap_nace_5_1">#REF!</definedName>
    <definedName name="par_1">#REF!</definedName>
    <definedName name="par_2">#REF!</definedName>
    <definedName name="par_3">#REF!</definedName>
    <definedName name="par_4">#REF!</definedName>
    <definedName name="par_5">#REF!</definedName>
    <definedName name="par_ien_1">#REF!</definedName>
    <definedName name="par_ien_2">#REF!</definedName>
    <definedName name="par_ien_3">#REF!</definedName>
    <definedName name="par_ien_4">#REF!</definedName>
    <definedName name="par_ien_5">#REF!</definedName>
    <definedName name="past_1">#REF!</definedName>
    <definedName name="past_2">#REF!</definedName>
    <definedName name="past_3">#REF!</definedName>
    <definedName name="past_4">#REF!</definedName>
    <definedName name="past_5">#REF!</definedName>
    <definedName name="pelna_1">#REF!</definedName>
    <definedName name="pelna_2">#REF!</definedName>
    <definedName name="pelna_3">#REF!</definedName>
    <definedName name="pelna_4">#REF!</definedName>
    <definedName name="pelna_5">#REF!</definedName>
    <definedName name="pki_1">#REF!</definedName>
    <definedName name="pki_2">#REF!</definedName>
    <definedName name="pki_3">#REF!</definedName>
    <definedName name="pki_4">#REF!</definedName>
    <definedName name="pki_5">#REF!</definedName>
    <definedName name="plav_1">#REF!</definedName>
    <definedName name="plav_2">#REF!</definedName>
    <definedName name="plav_3">#REF!</definedName>
    <definedName name="plav_4">#REF!</definedName>
    <definedName name="plav_5">#REF!</definedName>
    <definedName name="reg_num">#REF!</definedName>
    <definedName name="ren">#REF!</definedName>
    <definedName name="RENTGRĘS">#REF!</definedName>
    <definedName name="Rf">[2]Assumptions!$F$21</definedName>
    <definedName name="ro">#REF!</definedName>
    <definedName name="roep">#REF!</definedName>
    <definedName name="ROERMTOP">#REF!</definedName>
    <definedName name="ROERUTOP">#REF!</definedName>
    <definedName name="rudzi_degviela_cena">#REF!</definedName>
    <definedName name="rudzi_degviela_dzd">#REF!</definedName>
    <definedName name="rudzi_meslojums_cena">#REF!</definedName>
    <definedName name="rudzi_meslojums_dzd">#REF!</definedName>
    <definedName name="rudzi_pakalpojumi_cena">#REF!</definedName>
    <definedName name="rudzi_pakalpojumi_dzd">#REF!</definedName>
    <definedName name="rudzi_pesticidi_cena">#REF!</definedName>
    <definedName name="rudzi_pesticidi_dzd">#REF!</definedName>
    <definedName name="rudzi_sekla_cena">#REF!</definedName>
    <definedName name="rudzi_sekla_dzd">#REF!</definedName>
    <definedName name="rug">#REF!</definedName>
    <definedName name="sas">#REF!</definedName>
    <definedName name="scrAfter">[2]After!$A$1:$O$287</definedName>
    <definedName name="scrAssumptions">[2]Assumptions!$A$1:$I$56</definedName>
    <definedName name="scrBefore">[2]Before!$A$1:$O$287</definedName>
    <definedName name="scrResults">[2]Results!$A$1:$O$128</definedName>
    <definedName name="showad">[2]Before!$T$134</definedName>
    <definedName name="showce">[2]Before!$T$220</definedName>
    <definedName name="showcoc">[2]Before!$T$251</definedName>
    <definedName name="showdep">[2]Before!$T$98</definedName>
    <definedName name="showgw">[2]Before!$T$187</definedName>
    <definedName name="showinv">[2]Before!$T$206</definedName>
    <definedName name="showtax">[2]Before!$T$277</definedName>
    <definedName name="sid">#REF!</definedName>
    <definedName name="SIDE1">#REF!</definedName>
    <definedName name="SIDE2">#REF!</definedName>
    <definedName name="SIDE3">#REF!</definedName>
    <definedName name="siens_degviela_cena">#REF!</definedName>
    <definedName name="siens_degviela_dzd">#REF!</definedName>
    <definedName name="siens_meslojums_cena">#REF!</definedName>
    <definedName name="siens_meslojums_dzd">#REF!</definedName>
    <definedName name="siens_pakalpojumi_cena">#REF!</definedName>
    <definedName name="siens_pakalpojumi_dzd">#REF!</definedName>
    <definedName name="siens_pesticidi_cena">#REF!</definedName>
    <definedName name="siens_pesticidi_dzd">#REF!</definedName>
    <definedName name="siens_sekla_cena">#REF!</definedName>
    <definedName name="siens_sekla_dzd">#REF!</definedName>
    <definedName name="silo">#REF!</definedName>
    <definedName name="SILOMAJS">#REF!</definedName>
    <definedName name="skabbariba_degviela_cena">#REF!</definedName>
    <definedName name="skabbariba_degviela_dzd">#REF!</definedName>
    <definedName name="skabbariba_meslojums_cena">#REF!</definedName>
    <definedName name="skabbariba_meslojums_dzd">#REF!</definedName>
    <definedName name="skabbariba_pakalpojumi_cena">#REF!</definedName>
    <definedName name="skabbariba_pakalpojumi_dzd">#REF!</definedName>
    <definedName name="skabbariba_pesticidi_cena">#REF!</definedName>
    <definedName name="skabbariba_pesticidi_dzd">#REF!</definedName>
    <definedName name="skabbariba_sekla_cena">#REF!</definedName>
    <definedName name="skabbariba_sekla_dzd">#REF!</definedName>
    <definedName name="stad_1">#REF!</definedName>
    <definedName name="stad_2">#REF!</definedName>
    <definedName name="stad_3">#REF!</definedName>
    <definedName name="stad_4">#REF!</definedName>
    <definedName name="stad_5">#REF!</definedName>
    <definedName name="Tax">[2]Assumptions!$C$13</definedName>
    <definedName name="tm_1">#REF!</definedName>
    <definedName name="tm_2">#REF!</definedName>
    <definedName name="tm_3">#REF!</definedName>
    <definedName name="tm_4">#REF!</definedName>
    <definedName name="tm_5">#REF!</definedName>
    <definedName name="TRE">[2]Before!$B$9</definedName>
    <definedName name="TRS">[2]Before!$B$7</definedName>
    <definedName name="units">#REF!</definedName>
    <definedName name="v_subsid_1">#REF!</definedName>
    <definedName name="v_subsid_2">#REF!</definedName>
    <definedName name="v_subsid_3">#REF!</definedName>
    <definedName name="v_subsid_4">#REF!</definedName>
    <definedName name="v_subsid_5">#REF!</definedName>
    <definedName name="var">#REF!</definedName>
    <definedName name="VÅRBYG">#REF!</definedName>
    <definedName name="VARIGGRĘS">#REF!</definedName>
    <definedName name="VÅRRAPS">#REF!</definedName>
    <definedName name="vasaras_kviesi_degviela_cena">#REF!</definedName>
    <definedName name="vasaras_kviesi_degviela_dzd">#REF!</definedName>
    <definedName name="vasaras_kviesi_meslojums_cena">#REF!</definedName>
    <definedName name="vasaras_kviesi_meslojums_dzd">#REF!</definedName>
    <definedName name="vasaras_kviesi_pakalpojumi_cena">#REF!</definedName>
    <definedName name="vasaras_kviesi_pakalpojumi_dzd">#REF!</definedName>
    <definedName name="vasaras_kviesi_pesticidi_cena">#REF!</definedName>
    <definedName name="vasaras_kviesi_pesticidi_dzd">#REF!</definedName>
    <definedName name="vasaras_kviesi_sekla_cena">#REF!</definedName>
    <definedName name="vasaras_kviesi_sekla_dzd">#REF!</definedName>
    <definedName name="vasaras_miezi_degviela_cena">#REF!</definedName>
    <definedName name="vasaras_miezi_degviela_dzd">#REF!</definedName>
    <definedName name="vasaras_miezi_meslojums_cena">#REF!</definedName>
    <definedName name="vasaras_miezi_meslojums_dzd">#REF!</definedName>
    <definedName name="vasaras_miezi_pakalpojumi_cena">#REF!</definedName>
    <definedName name="vasaras_miezi_pakalpojumi_dzd">#REF!</definedName>
    <definedName name="vasaras_miezi_pesticidi_cena">#REF!</definedName>
    <definedName name="vasaras_miezi_pesticidi_dzd">#REF!</definedName>
    <definedName name="vasaras_miezi_sekla_cena">#REF!</definedName>
    <definedName name="vasaras_miezi_sekla_dzd">#REF!</definedName>
    <definedName name="vasaras_rapsi_degviela_cena">#REF!</definedName>
    <definedName name="vasaras_rapsi_degviela_dzd">#REF!</definedName>
    <definedName name="vasaras_rapsi_meslojums_cena">#REF!</definedName>
    <definedName name="vasaras_rapsi_meslojums_dzd">#REF!</definedName>
    <definedName name="vasaras_rapsi_pakalpojumi_cena">#REF!</definedName>
    <definedName name="vasaras_rapsi_pakalpojumi_dzd">#REF!</definedName>
    <definedName name="vasaras_rapsi_pesticidi_cena">#REF!</definedName>
    <definedName name="vasaras_rapsi_pesticidi_dzd">#REF!</definedName>
    <definedName name="vasaras_rapsi_sekla_cena">#REF!</definedName>
    <definedName name="vasaras_rapsi_sekla_dzd">#REF!</definedName>
    <definedName name="vin">#REF!</definedName>
    <definedName name="vinmr">#REF!</definedName>
    <definedName name="vinter">#REF!</definedName>
    <definedName name="VINTERBYG">#REF!</definedName>
    <definedName name="VINTERHVEDE">#REF!</definedName>
    <definedName name="VINTERRAPS">#REF!</definedName>
    <definedName name="VINTERRUG">#REF!</definedName>
    <definedName name="vrrr">#REF!</definedName>
    <definedName name="WACC">[2]Assumptions!$F$27</definedName>
    <definedName name="ziemas_kviesi_degviela_cena">#REF!</definedName>
    <definedName name="ziemas_kviesi_degviela_dzd">#REF!</definedName>
    <definedName name="ziemas_kviesi_meslojums_cena">#REF!</definedName>
    <definedName name="ziemas_kviesi_meslojums_dzd">#REF!</definedName>
    <definedName name="ziemas_kviesi_pakalpojumi_cena">#REF!</definedName>
    <definedName name="ziemas_kviesi_pakalpojumi_dzd">#REF!</definedName>
    <definedName name="ziemas_kviesi_pesticidi_cena">#REF!</definedName>
    <definedName name="ziemas_kviesi_pesticidi_dzd">#REF!</definedName>
    <definedName name="ziemas_kviesi_sekla_cena">#REF!</definedName>
    <definedName name="ziemas_kviesi_sekla_dzd">#REF!</definedName>
    <definedName name="ziemas_miezi_degviela_cena">#REF!</definedName>
    <definedName name="ziemas_miezi_degviela_dzd">#REF!</definedName>
    <definedName name="ziemas_miezi_meslojums_cena">#REF!</definedName>
    <definedName name="ziemas_miezi_meslojums_dzd">#REF!</definedName>
    <definedName name="ziemas_miezi_pakalpojumi_cena">#REF!</definedName>
    <definedName name="ziemas_miezi_pakalpojumi_dzd">#REF!</definedName>
    <definedName name="ziemas_miezi_pesticidi_cena">#REF!</definedName>
    <definedName name="ziemas_miezi_pesticidi_dzd">#REF!</definedName>
    <definedName name="ziemas_miezi_sekla_cena">#REF!</definedName>
    <definedName name="ziemas_miezi_sekla_dzd">#REF!</definedName>
    <definedName name="ziemas_rapsi_degviela_cena">#REF!</definedName>
    <definedName name="ziemas_rapsi_degviela_dzd">#REF!</definedName>
    <definedName name="ziemas_rapsi_meslojums_cena">#REF!</definedName>
    <definedName name="ziemas_rapsi_meslojums_dzd">#REF!</definedName>
    <definedName name="ziemas_rapsi_pakalpojumi_cena">#REF!</definedName>
    <definedName name="ziemas_rapsi_pakalpojumi_dzd">#REF!</definedName>
    <definedName name="ziemas_rapsi_pesticidi_cena">#REF!</definedName>
    <definedName name="ziemas_rapsi_pesticidi_dzd">#REF!</definedName>
    <definedName name="ziemas_rapsi_sekla_cena">#REF!</definedName>
    <definedName name="ziemas_rapsi_sekla_dzd">#REF!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9" i="10" l="1"/>
  <c r="I49" i="10"/>
  <c r="K51" i="10"/>
  <c r="H60" i="4" l="1"/>
  <c r="E60" i="4"/>
  <c r="Q23" i="10" l="1"/>
  <c r="Q65" i="10" s="1"/>
  <c r="Q22" i="10"/>
  <c r="Q64" i="10" s="1"/>
  <c r="G18" i="10" l="1"/>
  <c r="Q36" i="10" s="1"/>
  <c r="G14" i="10"/>
  <c r="Q35" i="10" l="1"/>
  <c r="Q18" i="10"/>
  <c r="J53" i="10"/>
  <c r="D60" i="4" l="1"/>
  <c r="R18" i="10" l="1"/>
  <c r="G22" i="10"/>
  <c r="G4" i="10" l="1"/>
  <c r="Q61" i="10" l="1"/>
  <c r="G13" i="10"/>
  <c r="D12" i="4" s="1"/>
  <c r="G90" i="4" l="1"/>
  <c r="K50" i="10" l="1"/>
  <c r="K48" i="10"/>
  <c r="J51" i="10"/>
  <c r="J52" i="10" s="1"/>
  <c r="K49" i="10" l="1"/>
  <c r="M48" i="10"/>
  <c r="G82" i="10"/>
  <c r="G81" i="10"/>
  <c r="D79" i="4"/>
  <c r="L51" i="10"/>
  <c r="L49" i="10" s="1"/>
  <c r="G80" i="10"/>
  <c r="L48" i="10"/>
  <c r="G79" i="10"/>
  <c r="D53" i="4"/>
  <c r="G48" i="10" l="1"/>
  <c r="G83" i="10"/>
  <c r="D102" i="4" l="1"/>
  <c r="G7" i="10" l="1"/>
  <c r="G6" i="10"/>
  <c r="G10" i="10" l="1"/>
  <c r="S10" i="10" s="1"/>
  <c r="J3" i="10"/>
  <c r="G9" i="10"/>
  <c r="S9" i="10" s="1"/>
  <c r="R136" i="10"/>
  <c r="Q148" i="10" s="1"/>
  <c r="Q136" i="10"/>
  <c r="Q149" i="10" l="1"/>
  <c r="Q147" i="10"/>
  <c r="G8" i="10"/>
  <c r="S8" i="10" s="1"/>
  <c r="Q137" i="10"/>
  <c r="J50" i="10"/>
  <c r="J49" i="10" s="1"/>
  <c r="Q53" i="10" l="1"/>
  <c r="R53" i="10" s="1"/>
  <c r="G57" i="10"/>
  <c r="D123" i="4" s="1"/>
  <c r="G54" i="10" l="1"/>
  <c r="G114" i="10" l="1"/>
  <c r="G113" i="10"/>
  <c r="G123" i="10"/>
  <c r="G122" i="10"/>
  <c r="G121" i="10"/>
  <c r="G111" i="10"/>
  <c r="G110" i="10"/>
  <c r="G108" i="10"/>
  <c r="G106" i="10"/>
  <c r="G105" i="10"/>
  <c r="G104" i="10"/>
  <c r="G102" i="10"/>
  <c r="G101" i="10"/>
  <c r="G100" i="10"/>
  <c r="G99" i="10"/>
  <c r="G98" i="10"/>
  <c r="G92" i="10"/>
  <c r="G91" i="10"/>
  <c r="G90" i="10"/>
  <c r="G3" i="10" l="1"/>
  <c r="O3" i="10" s="1"/>
  <c r="G89" i="10"/>
  <c r="D85" i="4" s="1"/>
  <c r="G115" i="10"/>
  <c r="G124" i="10"/>
  <c r="G107" i="10"/>
  <c r="G12" i="10" l="1"/>
  <c r="G11" i="10" s="1"/>
  <c r="G109" i="10" s="1"/>
  <c r="G76" i="10"/>
  <c r="G51" i="10"/>
  <c r="G53" i="10"/>
  <c r="G50" i="10"/>
  <c r="G42" i="10"/>
  <c r="G41" i="10"/>
  <c r="G40" i="10"/>
  <c r="G39" i="10"/>
  <c r="G38" i="10"/>
  <c r="G37" i="10"/>
  <c r="G36" i="10"/>
  <c r="G35" i="10"/>
  <c r="G34" i="10"/>
  <c r="G33" i="10"/>
  <c r="G32" i="10"/>
  <c r="G30" i="10"/>
  <c r="G29" i="10"/>
  <c r="G27" i="10"/>
  <c r="G26" i="10"/>
  <c r="G49" i="10" l="1"/>
  <c r="G112" i="10"/>
  <c r="Q29" i="10"/>
  <c r="Q43" i="10"/>
  <c r="G24" i="10"/>
  <c r="G23" i="10" s="1"/>
  <c r="D108" i="4"/>
  <c r="D115" i="4"/>
  <c r="D97" i="4"/>
  <c r="D90" i="4"/>
  <c r="D26" i="4"/>
  <c r="Q26" i="10" l="1"/>
  <c r="Q27" i="10"/>
  <c r="D124" i="4"/>
  <c r="G47" i="10"/>
  <c r="Q25" i="10" s="1"/>
  <c r="D75" i="4"/>
  <c r="D58" i="4"/>
  <c r="F24" i="15"/>
  <c r="F29" i="15"/>
  <c r="D23" i="4"/>
  <c r="D20" i="4"/>
  <c r="Q5" i="10"/>
  <c r="Q4" i="10"/>
  <c r="Q3" i="10"/>
  <c r="Q37" i="10" s="1"/>
  <c r="Q2" i="10"/>
  <c r="G103" i="10"/>
  <c r="G128" i="10" s="1"/>
  <c r="G31" i="10"/>
  <c r="G28" i="10"/>
  <c r="G25" i="10"/>
  <c r="Q28" i="10" l="1"/>
  <c r="Q49" i="10"/>
  <c r="Q19" i="10"/>
  <c r="Q38" i="10" s="1"/>
  <c r="Q20" i="10"/>
  <c r="Q63" i="10" s="1"/>
  <c r="Q21" i="10"/>
  <c r="D51" i="4"/>
  <c r="F20" i="15"/>
  <c r="Q62" i="10" l="1"/>
  <c r="Q70" i="10"/>
  <c r="Q99" i="10" s="1"/>
  <c r="R99" i="10" s="1"/>
  <c r="Q44" i="10"/>
  <c r="Q55" i="10"/>
  <c r="R55" i="10" s="1"/>
  <c r="Q76" i="10"/>
  <c r="Q47" i="10"/>
  <c r="F25" i="15"/>
  <c r="Q54" i="10" l="1"/>
  <c r="R54" i="10" s="1"/>
  <c r="R52" i="10" s="1"/>
  <c r="Q79" i="10"/>
  <c r="Q110" i="10"/>
  <c r="R110" i="10" s="1"/>
  <c r="Q89" i="10"/>
  <c r="R89" i="10" s="1"/>
  <c r="Q121" i="10"/>
  <c r="Q122" i="10"/>
  <c r="Q45" i="10"/>
  <c r="Q104" i="10"/>
  <c r="Q39" i="10" s="1"/>
  <c r="Q100" i="10"/>
  <c r="R100" i="10" s="1"/>
  <c r="Q101" i="10"/>
  <c r="F52" i="15" s="1"/>
  <c r="Q91" i="10"/>
  <c r="R91" i="10" s="1"/>
  <c r="Q46" i="10"/>
  <c r="Q90" i="10"/>
  <c r="R90" i="10" s="1"/>
  <c r="Q105" i="10"/>
  <c r="Q40" i="10" s="1"/>
  <c r="Q48" i="10"/>
  <c r="Q80" i="10"/>
  <c r="Q82" i="10"/>
  <c r="Q81" i="10"/>
  <c r="F43" i="15"/>
  <c r="R76" i="10"/>
  <c r="F32" i="15"/>
  <c r="F50" i="15"/>
  <c r="Q33" i="10" l="1"/>
  <c r="Q69" i="10" s="1"/>
  <c r="F30" i="15"/>
  <c r="Q52" i="10"/>
  <c r="Q30" i="10" s="1"/>
  <c r="Q32" i="10"/>
  <c r="Q68" i="10" s="1"/>
  <c r="R105" i="10"/>
  <c r="F39" i="15"/>
  <c r="R101" i="10"/>
  <c r="F63" i="15"/>
  <c r="R144" i="10"/>
  <c r="D130" i="4" s="1"/>
  <c r="Q92" i="10"/>
  <c r="Q95" i="10" s="1"/>
  <c r="F41" i="15"/>
  <c r="Q42" i="10"/>
  <c r="Q24" i="10" s="1"/>
  <c r="Q31" i="10" s="1"/>
  <c r="R92" i="10"/>
  <c r="R95" i="10" s="1"/>
  <c r="F40" i="15"/>
  <c r="F51" i="15"/>
  <c r="Q144" i="10"/>
  <c r="R104" i="10"/>
  <c r="Q83" i="10"/>
  <c r="F35" i="15"/>
  <c r="Q98" i="10" l="1"/>
  <c r="R49" i="10"/>
  <c r="F47" i="15"/>
  <c r="R83" i="10"/>
  <c r="Q86" i="10"/>
  <c r="F45" i="15" s="1"/>
  <c r="Q66" i="10"/>
  <c r="Q123" i="10" s="1"/>
  <c r="Q124" i="10" s="1"/>
  <c r="Q67" i="10"/>
  <c r="V96" i="10" l="1"/>
  <c r="R98" i="10"/>
  <c r="R86" i="10"/>
  <c r="I47" i="15"/>
  <c r="Q102" i="10"/>
  <c r="R102" i="10" s="1"/>
  <c r="Q114" i="10"/>
  <c r="Q108" i="10"/>
  <c r="Q109" i="10"/>
  <c r="Q111" i="10"/>
  <c r="R111" i="10" s="1"/>
  <c r="Q106" i="10"/>
  <c r="Q107" i="10" s="1"/>
  <c r="F59" i="15" s="1"/>
  <c r="F57" i="15"/>
  <c r="Q113" i="10"/>
  <c r="Q145" i="10"/>
  <c r="R145" i="10"/>
  <c r="F56" i="15"/>
  <c r="F49" i="15"/>
  <c r="F53" i="15" l="1"/>
  <c r="R103" i="10"/>
  <c r="D131" i="4"/>
  <c r="F17" i="15"/>
  <c r="Q103" i="10"/>
  <c r="F62" i="15"/>
  <c r="R109" i="10"/>
  <c r="F61" i="15"/>
  <c r="R108" i="10"/>
  <c r="F58" i="15"/>
  <c r="R106" i="10"/>
  <c r="R107" i="10" s="1"/>
  <c r="I59" i="15" s="1"/>
  <c r="Q112" i="10"/>
  <c r="F65" i="15" s="1"/>
  <c r="Q115" i="10"/>
  <c r="F64" i="15"/>
  <c r="Q118" i="10" l="1"/>
  <c r="Q128" i="10" s="1"/>
  <c r="Q129" i="10" s="1"/>
  <c r="F54" i="15"/>
  <c r="R112" i="10"/>
  <c r="I65" i="15" s="1"/>
  <c r="F67" i="15"/>
  <c r="R115" i="10"/>
  <c r="I54" i="15"/>
  <c r="Q142" i="10" l="1"/>
  <c r="G15" i="15" s="1"/>
  <c r="Q141" i="10"/>
  <c r="G14" i="15" s="1"/>
  <c r="R118" i="10"/>
  <c r="R128" i="10" s="1"/>
  <c r="T138" i="10" s="1"/>
  <c r="R139" i="10"/>
  <c r="F69" i="15"/>
  <c r="R138" i="10"/>
  <c r="T147" i="10"/>
  <c r="T148" i="10" s="1"/>
  <c r="Q139" i="10"/>
  <c r="Q138" i="10"/>
  <c r="R141" i="10"/>
  <c r="F14" i="15" s="1"/>
  <c r="R142" i="10"/>
  <c r="F15" i="15" s="1"/>
  <c r="R129" i="10" l="1"/>
  <c r="T142" i="10" s="1"/>
  <c r="K15" i="15" s="1"/>
  <c r="T139" i="10"/>
  <c r="D127" i="4"/>
  <c r="D128" i="4"/>
  <c r="U141" i="10" l="1"/>
  <c r="I14" i="15" s="1"/>
  <c r="T141" i="10"/>
  <c r="K14" i="15" s="1"/>
  <c r="U142" i="10"/>
  <c r="I15" i="15" s="1"/>
  <c r="U139" i="10"/>
  <c r="I69" i="15"/>
  <c r="U138" i="10"/>
</calcChain>
</file>

<file path=xl/sharedStrings.xml><?xml version="1.0" encoding="utf-8"?>
<sst xmlns="http://schemas.openxmlformats.org/spreadsheetml/2006/main" count="922" uniqueCount="587">
  <si>
    <t>ha</t>
  </si>
  <si>
    <t>EUR</t>
  </si>
  <si>
    <t>Ievadi savas saimniecības rādītājus</t>
  </si>
  <si>
    <t>mērvienība par kārtējo gadu</t>
  </si>
  <si>
    <t>Regulāri nodarbinātām personām, kas saimniecībā nav nostrādājušas pilnu gadu, darbaspēka ieguldījumu cilvēkgados aprēķina: Nostrādātās stundas gadā / 1840 stundas</t>
  </si>
  <si>
    <t>Nealgotā darbasp. ieguld. - LDV</t>
  </si>
  <si>
    <t>Zeme - ha</t>
  </si>
  <si>
    <t>NMV koeficients</t>
  </si>
  <si>
    <t>Piena izslaukums no govs</t>
  </si>
  <si>
    <t>vidēji t/govi</t>
  </si>
  <si>
    <t>Mājlopi - vidējais skaits</t>
  </si>
  <si>
    <t>Slaucamās govis</t>
  </si>
  <si>
    <t>skaits</t>
  </si>
  <si>
    <t>Teļi līdz 1 gadam</t>
  </si>
  <si>
    <t>t.sk. Teļi nokaušanai līdz 6 mēnešu vecumam</t>
  </si>
  <si>
    <t>t.sk. Pārējie jaunlopi jaunāki par gadu</t>
  </si>
  <si>
    <t>Jaunlopi vecāki par gadu</t>
  </si>
  <si>
    <t>t.sk. Buļļi no 1 līdz 2 gadiem</t>
  </si>
  <si>
    <t>t.sk. Teles no 1 līdz 2 gadiem</t>
  </si>
  <si>
    <t>Pārējie liellopi</t>
  </si>
  <si>
    <t>t.sk. Buļļi vecāki par 2 gadiem</t>
  </si>
  <si>
    <t>t.sk. Audzējamās teles vecākas par 2 gadiem</t>
  </si>
  <si>
    <t>t.sk. Nobarojamās teles vecākas par 2 gadiem</t>
  </si>
  <si>
    <t>t.sk. Brāķētās slaucamās govis</t>
  </si>
  <si>
    <t>t.sk. Zīdītājgovis</t>
  </si>
  <si>
    <t>Cūkas</t>
  </si>
  <si>
    <t>Sivēni</t>
  </si>
  <si>
    <t>Aitas, kazas</t>
  </si>
  <si>
    <t>Putni (vistas, pīles u.c.)</t>
  </si>
  <si>
    <t>Zirgi</t>
  </si>
  <si>
    <t>Trušu mātes</t>
  </si>
  <si>
    <t>Produkcija</t>
  </si>
  <si>
    <t>Produkcija kopā</t>
  </si>
  <si>
    <t>Augkopības produkcija:</t>
  </si>
  <si>
    <t>Lopkopības produkcija:</t>
  </si>
  <si>
    <t xml:space="preserve"> - t. sk. piens</t>
  </si>
  <si>
    <t xml:space="preserve"> - t. sk. liellopu produkcija</t>
  </si>
  <si>
    <t>EUR/t</t>
  </si>
  <si>
    <t>Liellopu pirkšanas izdevumi EUR</t>
  </si>
  <si>
    <t>Izmaksas kopā - EUR:</t>
  </si>
  <si>
    <t xml:space="preserve"> - pirktā sēkla, stādi</t>
  </si>
  <si>
    <t xml:space="preserve"> - pirktais mēslojums</t>
  </si>
  <si>
    <t xml:space="preserve"> - augu aizsardzības līdz.</t>
  </si>
  <si>
    <t xml:space="preserve"> - pārējās specif. augkop. izmaksas</t>
  </si>
  <si>
    <t xml:space="preserve"> - pirktā lopbarība</t>
  </si>
  <si>
    <t xml:space="preserve"> - apsēklošana un veterinārās izmaksas</t>
  </si>
  <si>
    <t xml:space="preserve"> - pārējās specif. lopkop. izmaksas</t>
  </si>
  <si>
    <t>Pieskaitāmās izmaksas</t>
  </si>
  <si>
    <t>Ēku un tehnikas uzturēšana</t>
  </si>
  <si>
    <t>Degviela, smērvielas</t>
  </si>
  <si>
    <t>Elektrība, apkure</t>
  </si>
  <si>
    <t>Pakalpojumi, tehnikas noma</t>
  </si>
  <si>
    <t>Pārējās pieskaitāmās izmaksas</t>
  </si>
  <si>
    <t>Nolietojums</t>
  </si>
  <si>
    <t>Ēku un būvju nolietojums</t>
  </si>
  <si>
    <t>Mašīnu un iekārtu nolietojums</t>
  </si>
  <si>
    <t>Pārējo pamatlīdzekļu nolietojums un norakstīšana</t>
  </si>
  <si>
    <t>Ārējās izmaksas</t>
  </si>
  <si>
    <t>Algotais darbaspēks</t>
  </si>
  <si>
    <t>Nomas maksa</t>
  </si>
  <si>
    <t>Procentu maksājumi</t>
  </si>
  <si>
    <t>Atbalsti</t>
  </si>
  <si>
    <t>Atbalsti par platībām</t>
  </si>
  <si>
    <t>Pārējās subsīdijas</t>
  </si>
  <si>
    <t>Nodokļi</t>
  </si>
  <si>
    <t>Ražošanas nodokļi un nodevas</t>
  </si>
  <si>
    <t xml:space="preserve">Ienākuma nodoklis </t>
  </si>
  <si>
    <t>Piena lopu skaits (NMV)</t>
  </si>
  <si>
    <t>Kopējais lopu skaits (NMV)</t>
  </si>
  <si>
    <t>Liellopu skaits (NMV)</t>
  </si>
  <si>
    <t>Ganāmo lopu skaits (NMV)</t>
  </si>
  <si>
    <t>Piena lopi/Visi lopi (NMV)</t>
  </si>
  <si>
    <t>Piena lopi/visi liellopi (NMV)</t>
  </si>
  <si>
    <t>Piena lopi/ganāmie lopi (NMV)</t>
  </si>
  <si>
    <t>Realizācija, piens</t>
  </si>
  <si>
    <t>Realizācija, piena lopu gaļa un lopi</t>
  </si>
  <si>
    <t>Pirktās barības izmaksas</t>
  </si>
  <si>
    <t>Ganāmpulka atjaunošanas izmaksas</t>
  </si>
  <si>
    <t>Apsēklošana un veterinārās izmaksas</t>
  </si>
  <si>
    <t>Pārējās lopkopības materiālās izmaksas</t>
  </si>
  <si>
    <t>Ģimenes darbaspēka ieguldījums</t>
  </si>
  <si>
    <t>Vadības izmaksas</t>
  </si>
  <si>
    <t>Nolietojums kopā</t>
  </si>
  <si>
    <t>Noma</t>
  </si>
  <si>
    <t>Izmaksas kopā</t>
  </si>
  <si>
    <t>Visas subsīdijas uz saražotu pienu, EUR/kg</t>
  </si>
  <si>
    <t>Kalkulators, lai aprēķinātu piena pašizmaksu saimniecībā</t>
  </si>
  <si>
    <t>Kopējā apsaimniekotā LIZ</t>
  </si>
  <si>
    <t>Darbaspēks</t>
  </si>
  <si>
    <t xml:space="preserve"> t/govs</t>
  </si>
  <si>
    <t>Piena pārdošanas cena EUR/t</t>
  </si>
  <si>
    <t>Piena pārdošanas cena</t>
  </si>
  <si>
    <t>Izmaksas</t>
  </si>
  <si>
    <t>Atbalsti lopkopībā</t>
  </si>
  <si>
    <t>Rezultāti</t>
  </si>
  <si>
    <t xml:space="preserve"> - Ēku un tehnikas uzturēšana</t>
  </si>
  <si>
    <t xml:space="preserve"> - Degviela, smērvielas</t>
  </si>
  <si>
    <t xml:space="preserve"> - Elektrība, apkure</t>
  </si>
  <si>
    <t xml:space="preserve"> - Pārējās pieskaitāmās izmaksas</t>
  </si>
  <si>
    <t xml:space="preserve"> - Ēku un būvju nolietojums</t>
  </si>
  <si>
    <t xml:space="preserve"> - Mašīnu un iekārtu nolietojums</t>
  </si>
  <si>
    <t xml:space="preserve"> - Algotais darbaspēks</t>
  </si>
  <si>
    <t xml:space="preserve"> - Nomas maksa</t>
  </si>
  <si>
    <t xml:space="preserve"> - Procentu maksājumi</t>
  </si>
  <si>
    <t xml:space="preserve"> - Pārējās subsīdijas</t>
  </si>
  <si>
    <t xml:space="preserve"> - Ražošanas nodokļi un nodevas</t>
  </si>
  <si>
    <t xml:space="preserve"> - Ienākuma nodoklis </t>
  </si>
  <si>
    <t xml:space="preserve"> - t.sk. brāķētās slaucamās govis</t>
  </si>
  <si>
    <t xml:space="preserve"> - t.sk. teļi nokaušanai līdz 
6 mēnešu vecumam</t>
  </si>
  <si>
    <t xml:space="preserve"> - t.sk. pārējie jaunlopi
 jaunāki par gadu</t>
  </si>
  <si>
    <t xml:space="preserve"> - t. sk. pļavas un ganības</t>
  </si>
  <si>
    <t>Pārējā lauksaimniecības produkcija, pārējie nelauksaimnieciskie ieņēmumi</t>
  </si>
  <si>
    <t>Pārējo lauksaimniecības pamatlīdzekļu nolietojums un norakstīšana</t>
  </si>
  <si>
    <t>7+8-9</t>
  </si>
  <si>
    <t>139+140+141</t>
  </si>
  <si>
    <t>143+144+145</t>
  </si>
  <si>
    <r>
      <t xml:space="preserve">Lūdzu ievadiet Jūsu saimniecības datus par gadu. Jāaizpilda tabulas </t>
    </r>
    <r>
      <rPr>
        <b/>
        <u/>
        <sz val="11"/>
        <color theme="9" tint="-0.499984740745262"/>
        <rFont val="Arial"/>
        <family val="2"/>
        <charset val="186"/>
      </rPr>
      <t>gaišās</t>
    </r>
    <r>
      <rPr>
        <b/>
        <sz val="11"/>
        <color theme="9" tint="-0.499984740745262"/>
        <rFont val="Arial"/>
        <family val="2"/>
        <charset val="186"/>
      </rPr>
      <t xml:space="preserve"> šūnas. 
Zaļi iekrāsotās šūnas aprēķināsies automātiski.</t>
    </r>
  </si>
  <si>
    <t>Nekustamā īpašuma nodoklis, riska nodeva, dabas resursu, autotransporta, subsidētās elektroenerģijas nodoklis, arī akcīzes nodoklis saimniecībām, kas nodarbojas ar akcīzes preču pārdošanu. Šeit neiekļauj akcīzes nodokļa kompensāciju par dīzeļdegvielu.</t>
  </si>
  <si>
    <t>Rinda</t>
  </si>
  <si>
    <t>Skaidrojums</t>
  </si>
  <si>
    <t>_</t>
  </si>
  <si>
    <t>Zeme īpašumā vai pastāvīgā lietošanā. 
Pie kopējā LIZ pieskaita arī ģimenes dārziņus – tās ir platības, kurās tiek audzēta produkcija personīgajam patēriņam; parasti šīs platības ir atdalītas no pārējās lauksaimniecības zemes.</t>
  </si>
  <si>
    <t>Platības, kuras nepieder saimniecībai, bet par kurām uz līguma pamata tiek maksāta nomas maksa, kas parasti ir iepriekš noteikta un nav atkarīga no darbības rezultātiem.
Neiekļauj platības:
 - no kurām tiek nopirkta tikai raža: ja pērk ražu no lopbarības platībām, samaksu par to uzrāda  rindā Pirktā
lopbarība; ja pērk ražu pārdodamajām (tirgus) kultūrām, piemēram, graudaugiem, kartupeļiem u.c., tad rindā Pārējās specifiskās augkopības izmaksas,
 - kuru nomas laiks ir mazāks par vienu gadu vai gadījuma rakstura noma.
Ja kādai zemes platībai ir divi apsaimniekotāji, tad šī zeme jāieraksta kā īpašnieka vai nomas zeme, vadoties pēc savstarpēji noslēgtā līguma.</t>
  </si>
  <si>
    <t xml:space="preserve"> - Vistas gaļai: izņemot dējējvistas un brāķētās vistas, neiekļauj cāļus.
 – Dējējvistas: jaunās vistiņas (kas nav vēl sākušas dēt), dējējvistas un brāķētās dējējvistas, neiekļauj cāļus.
 - Pīles, zosis, pārējie putni: iekļauj arī tītarus, paipalas, fazānus, strausus, neiekļauj cāļus.</t>
  </si>
  <si>
    <t xml:space="preserve"> - Nobarojamās cūkas: cūkas svarā virs 20 kg, izņemot kuiļus un brāķētās cūkas.
 - Sivēnmātes: svarā virs 50 kg, izņemot brāķētās sivēnmātes.
 - Pārējās cūkas: kuiļi un brāķētās cūkas, kā arī vaislas sivēnmātes svarā no 20 līdz 50 kg.</t>
  </si>
  <si>
    <t xml:space="preserve"> - Sivēni svarā līdz 20 kg</t>
  </si>
  <si>
    <t xml:space="preserve"> - Buļļi no 1 līdz 2 gadiem: ieskaita arī vaislas buļļus.
 - Teles no 1 līdz 2 gadiem: neieskaita tās, kas jau atnesušās.</t>
  </si>
  <si>
    <t xml:space="preserve"> - Buļļi, vecāki par 2 gadiem
 – Vaislas teles, vecākas par 2 gadiem: kas vēl nav atnesušās un ir paredzētas vaislai.
 - Nobarojamās teles, vecākas par 2 gadiem: kas nav atnesušās un nav paredzētas vaislai.
 - Brāķētas slaucamās govis.
 - Zīdītājgovis: atnesušās govis, jaunākas vai vecākas par 2 gadiem, kuras paredzētas tikai teļu atražošanai un kuru piens nav paredzēts pārdošanai, patēriņam pārtikā, ieskaita arī brāķētās zīdītājgovis.</t>
  </si>
  <si>
    <t xml:space="preserve"> - Zirgi: pārdošanai audzētie, darba un pārējie zirgi.</t>
  </si>
  <si>
    <t xml:space="preserve"> - Trušu mātes. Neieskaita pārējos trušus.</t>
  </si>
  <si>
    <t xml:space="preserve"> – Cita lopkopības produkcija (izņemot gaļu): aitas un ķēves piens, ādas, subprodukti, bišu vasks, embriji, biohumuss un ieņēmumi par zirgu pārošanu.</t>
  </si>
  <si>
    <t xml:space="preserve"> - Veterināro pakalpojumu un medikamentu izmaksas, mākslīgā apsēklošana.</t>
  </si>
  <si>
    <t xml:space="preserve"> - Pārējās specifiskās lopkopības izmaksas: piena pārraudzība, kastrācija, ganāmpulka reģistrācija ciltsgrāmatās, ar lopkopību saistīto mašīnu un iekārtu mazgāšanas līdzekļi, iepakojuma materiāls, lopkopības produkcijas glabāšana un nosūtīšana pārstrādes vajadzībām, lopkopības produkcijas sagatavošana pārdošanai un uzglabāšanai, ieskaitot īslaicīgu noliktavu nomu, lopkopības produkcijas mārketinga izmaksas.</t>
  </si>
  <si>
    <t xml:space="preserve"> - Zemes un ēku uzturēšanas izmaksas: Ēku un zemes ielabošanas objektu ekspluatācijas izmaksas, ieskaitot siltumnīcu un citu segto platību inventāru, celtniecības materiālus; neuzrāda izmaksas lielākiem remontdarbiem, kas palielina objekta vērtību vai jaunus kapitālieguldījumus. Izmaksas, kas ietver sīkus mašīnu un iekārtu remontus, kuri nepalielina šo mašīnu un iekārtu vērtību vai būtiski neizmaina iekārtu vai mašīnu jaudas, arī sīkā inventāra iegādi, piemēram, riepas, aizsargtērpus veselībai kaitīgu darbu veikšanai, šķīdumus iekārtu mazgāšanai un tīrīšanai.</t>
  </si>
  <si>
    <t xml:space="preserve"> - Lauksaimniecības pakalpojumi, iekārtu un tehnikas noma: uzrāda samaksu par augsnes apstrādi, sēšanu, mēslošanu, apstrādi ar augu aizsardzības līdzekļiem u.c. Ja samaksā par saņemtajiem pakalpojumiem bez degvielas ir iekļauti arī citi materiāli (augu aizsardzības līdzekļi, mēslojums vai sēklas) un tos ir iespējams novērtēt, tad tos uzskaita pie atbilstošajām materiālajām izmaksām.</t>
  </si>
  <si>
    <r>
      <t xml:space="preserve"> – Maksa par ūdeni un tā piegādi: samaksa par ūdeni un tā piegādi, ieskaitot apūdeņošanu.
 – Lauksaimniecības apdrošināšana (sējumu, mājlopu u.c.): apdrošināšanas prēmijas par lauksaimniecības produkcijas vai tās komponentu (cenu, ražu, izmaksu) apdrošināšanu. Iekļauj arī visas saimniecības apdrošināšanas prēmiju, ja nav atdalāma prēmijas daļa, kas attiecas uz pārējām nozarēm (nelauksaimnieciskā daļa). Ja nelauksaimnieciskā daļa ir atdalāma, tad to uzrāda pie pārējās apdrošināšanas.
 - Pārējā apdrošināšana (izņemot darbinieku apdrošināšanu): visas apdrošināšanas prēmijas, kuras attiecas uz pārējo apdrošināšanu – ēku, tehnikas un transportlīdzekļu apdrošināšana, izņemot lauksaimniecības apdrošināšanu. Darba ņēmēju apdrošināšanu pret nelaimes gadījumiem uzrāda rindā Algotā darbaspēka izmaksas.
 – Uz pārskata gadu attiecinātie iepriekšējo periodu izdevumi
</t>
    </r>
    <r>
      <rPr>
        <sz val="11"/>
        <color theme="1"/>
        <rFont val="Calibri"/>
        <family val="2"/>
        <charset val="186"/>
        <scheme val="minor"/>
      </rPr>
      <t xml:space="preserve">
 – Pārējās pieskaitāmās izmaksas, izņemot pašražotās produkcijas krājumu starpību: telefona, grāmatvedības, biroja uzturēšanas u.c. izmaksas, arī ēku īslaicīgas (mazāk par 1 gadu) nomas maksas, pārdošanas izmaksas, zaudējumi no valūtas kursa svārstībām, soda naudas.</t>
    </r>
  </si>
  <si>
    <t xml:space="preserve"> – Citu pamatlīdzekļu nolietojums
 – Izslēgto pamatlīdzekļu atlikusī vērtība: uzrāda pārdoto un norakstīto pamatlīdzekļu atlikušo vērtību</t>
  </si>
  <si>
    <t xml:space="preserve"> - Algotā darbaspēka izmaksas: ieskaita darba algu, prēmijas, dalīšanos peļņā, valsts sociālās apdrošināšanas obligātās iemaksas un visas darba algai pielīdzināmās izmaksas, t.sk. arī atalgojumu natūrā, piemēram, dzīvokli, uzturu, apģērbu, uzņēmuma izstrādājumus, izmaksas sakarā ar iekārtošanu darbā, apdrošināšanu pret nelaimes gadījumiem u.c.</t>
  </si>
  <si>
    <t xml:space="preserve"> – Zemes nomas maksa: samaksa par nomāto zemi natūrā vai naudā, arī izmaksas, kuras ir veicis nomnieks īpašnieka vietā, ieskaitot īpašnieka vietā samaksāto nekustamā īpašuma nodokli.
 – Pārējā nomas maksa: samaksa par nomātām ēkām vai kvotām natūrā vai naudā, neieskaita īres maksu par dzīvojamo māju.</t>
  </si>
  <si>
    <t xml:space="preserve"> - Subsīdijas augkopībai</t>
  </si>
  <si>
    <t xml:space="preserve"> - Kredītprocentu subsīdijas</t>
  </si>
  <si>
    <t xml:space="preserve"> - Subsīdijas ieguldījumiem</t>
  </si>
  <si>
    <t>Skatīt rezultātus</t>
  </si>
  <si>
    <t xml:space="preserve"> – Aprēķinātais ienākuma nodoklis no saimnieciskās darbības par pārskata gadu
 - Mikrouzņēmuma nodoklis</t>
  </si>
  <si>
    <t>Ieņēmumi</t>
  </si>
  <si>
    <t>Pirktās barības izmaksas.</t>
  </si>
  <si>
    <t xml:space="preserve">Pieskaitāmās izmaksas kopā </t>
  </si>
  <si>
    <t xml:space="preserve">Lopkopības izmaksas kopā </t>
  </si>
  <si>
    <t>IZMAKSAS KOPĀ</t>
  </si>
  <si>
    <t>IEŅĒMUMI KOPĀ</t>
  </si>
  <si>
    <t>Ārējās izmaksas kopā</t>
  </si>
  <si>
    <t>75+77+78+79+80</t>
  </si>
  <si>
    <t>K1</t>
  </si>
  <si>
    <t>K2</t>
  </si>
  <si>
    <t>K3</t>
  </si>
  <si>
    <t>K4</t>
  </si>
  <si>
    <t>K5</t>
  </si>
  <si>
    <t>Ienākuma nodoklis</t>
  </si>
  <si>
    <t>Rezultāti - Jūsu saimniecības piena nozares rādītāji</t>
  </si>
  <si>
    <t>Kopējais darbaspēka ieguldījums - LDV</t>
  </si>
  <si>
    <t>Algotā darbasp. ieguld. - LDV</t>
  </si>
  <si>
    <t>Kopējie piena nozares produktu realizācijas ieņēmumi</t>
  </si>
  <si>
    <t>Saražotā produkcija kopā</t>
  </si>
  <si>
    <t>Realizētais piens/ Saražotais piens</t>
  </si>
  <si>
    <t>Saimniecība</t>
  </si>
  <si>
    <t>Pirktā lopbarība</t>
  </si>
  <si>
    <t>Piena nozares izlaide /kopējā produkcija</t>
  </si>
  <si>
    <t>Koriģētā piena lopkopības produkcija:</t>
  </si>
  <si>
    <t xml:space="preserve"> - t. sk. Piens</t>
  </si>
  <si>
    <t xml:space="preserve"> - t.sk.gaļas un lopu realizācija, piena lopi</t>
  </si>
  <si>
    <t xml:space="preserve"> - t.sk.piena lopbarībai izmantotā augkopības produkcija</t>
  </si>
  <si>
    <t xml:space="preserve"> - t. sk. piena liellopu produkcija</t>
  </si>
  <si>
    <t>Citiem iznomātā zeme.
Neiekļauj platības:
 - no kurām tiek pārdota tikai raža: ja pārdod ražu no lopbarības platībām, samaksu par to uzrāda pie augkopības produkcijas, rindas kods 52.
 - kuru nomas laiks ir mazāks par vienu gadu vai gadījuma rakstura noma.</t>
  </si>
  <si>
    <t xml:space="preserve"> – Jaunlopi ir buļļi un teles, kas jaunāki par gadu.</t>
  </si>
  <si>
    <t xml:space="preserve"> - Slaucamās govis ir govis, kas ir atnesušās un tiek turētas piena ražošanai</t>
  </si>
  <si>
    <r>
      <rPr>
        <u/>
        <sz val="11"/>
        <rFont val="Calibri"/>
        <family val="2"/>
        <charset val="186"/>
        <scheme val="minor"/>
      </rPr>
      <t>Ieskaita:</t>
    </r>
    <r>
      <rPr>
        <sz val="11"/>
        <rFont val="Calibri"/>
        <family val="2"/>
        <charset val="186"/>
        <scheme val="minor"/>
      </rPr>
      <t xml:space="preserve">
 – Zālāji aramzemē: zālāji, kas sēti aramzemē uz 1 līdz 5 gadiem un ir iekļauti augu sekas sistēmā.
– Kultivētas pļavas, ganības (ilggadīgie zālāji): zālāji, kuri aug pļavās un ganībās vairāk nekā 5 gadus un kuru platības nav iekļautas augu sekas sistēmā.
 – Dabīgās pļavas, ganības (ilggadīgie zālāji): nekultivētas un nemēslotas pļavas un ganības.
 – Pļavas un ganības, ko neizmanto produkcijas ieguvei (saimniecībā nav mājlopu), bet tās tiek uzturētas labā lauksaimniecības un vides stāvoklī un par kurām saņem vienoto platības maksājumu (VPM).</t>
    </r>
  </si>
  <si>
    <r>
      <rPr>
        <u/>
        <sz val="11"/>
        <color theme="1"/>
        <rFont val="Calibri"/>
        <family val="2"/>
        <charset val="186"/>
        <scheme val="minor"/>
      </rPr>
      <t>Neieskaita</t>
    </r>
    <r>
      <rPr>
        <sz val="11"/>
        <color theme="1"/>
        <rFont val="Calibri"/>
        <family val="2"/>
        <charset val="186"/>
        <scheme val="minor"/>
      </rPr>
      <t xml:space="preserve"> - lopbarības saknes un kāpostus, kas audzēti sēklai.                                                                                                                                                                                </t>
    </r>
    <r>
      <rPr>
        <u/>
        <sz val="11"/>
        <color theme="1"/>
        <rFont val="Calibri"/>
        <family val="2"/>
        <charset val="186"/>
        <scheme val="minor"/>
      </rPr>
      <t>Ieskaita:</t>
    </r>
    <r>
      <rPr>
        <sz val="11"/>
        <color theme="1"/>
        <rFont val="Calibri"/>
        <family val="2"/>
        <charset val="186"/>
        <scheme val="minor"/>
      </rPr>
      <t xml:space="preserve">
- Lopbarības saknes un kāposti lopbarībai;
– Kukurūza lopbarībai;
 – Pākšaugi skābbarībai un zaļmasai: āboliņš, lucerna, vīķi, amoliņš, saldā lupīna;
 – Citas lopbarības kultūras: galega, graudaugi, kas tiek novākti zaļi skābbarībai un zaļmasai.</t>
    </r>
  </si>
  <si>
    <t xml:space="preserve"> - Aitu mātes ir aitas, vecākas par gadu un atnesušās, kuras paredzētas vaislai.
 - Pārējās aitas: visu vecumu aitas, izņemot aitu mātes.
 - Kazu mātes: paredzētas vaislai.
 - Pārējās kazas: izņemot kazu mātes.</t>
  </si>
  <si>
    <r>
      <t xml:space="preserve">– Piens (no slaucamām govīm): ja par nodoto pienu saimniecība no pārstrādes uzņēmuma pretī saņem vājpienu vai suliņas, pārdotā piena vērtību nedrīkst samazināt par saņemtā vājpiena vai suliņu vērtību vai, ja saņemtā summa ir samazināta, tad vājpiena vai suliņu vērtību pieskaita piena pārdošanas ieņēmumiem un uzrāda atbilstošajā rindā kā pirkto lopbarību (rindas kods 116).
 – </t>
    </r>
    <r>
      <rPr>
        <sz val="11"/>
        <color rgb="FFFF0000"/>
        <rFont val="Calibri"/>
        <family val="2"/>
        <charset val="186"/>
        <scheme val="minor"/>
      </rPr>
      <t>Neieskaita piena (no zīdītājgovīm) vērtību, ja</t>
    </r>
    <r>
      <rPr>
        <sz val="11"/>
        <color theme="1"/>
        <rFont val="Calibri"/>
        <family val="2"/>
        <charset val="186"/>
        <scheme val="minor"/>
      </rPr>
      <t xml:space="preserve"> ta paredzēts tikai teļu barošanai, bet nav paredzēts pārdošanai vai cilvēku patēriņam.</t>
    </r>
  </si>
  <si>
    <t xml:space="preserve"> - Pirktā sēkla, stādi un to apstrāde (neieskaitot ilggadīgos stādījumus): ieskaita arī pirktos puķu sīpolus un gumus, kā arī sēklas apstrādāšanas izmaksas (kodināšana, šķirošana utt.), neieskaita jaunu koku un krūmu stādījumu izveidošanas izmaksas, jo tās uzskata par ieguldījumiem
 - Pašražotā sēkla un stādi - augkopībā izmantoto pašu saimniecībā ražoto augkopības produktu vērtība.
 – Pirktie minerālmēsli un augsnes uzlabotāji - tikai pirktie minerālmēsli un augsnes uzlabotāji, kā kūdra, kaļķis.
Ja daļa no šiem minerālmēsliem un augsnes uzlabotājiem tiek izmantoti mežsaimniecībā, tad attiecīgās izmaksas nav jāiekļauj.
 – Pirktie kūtsmēsli u.c. organiskais mēslojums: tikai pirktie kūtsmēsli un cits organiskais mēslojums (arī komposts).
 – Pašražotais mēslojums (kūtsmēsli, komposts): uzrāda zemes ielabošanai izlietotos saimniecībā saražotos kūtsmēslus, kompostu un biohumusu.
 – Augkopībā izmantotā pašražotā produkcija – salmi u.c.: uzrāda augkopībā izmantoto pašražoto salmu un komposta izmaksas, ja tādas izmaksas saimniecībā tiek uzskaitītas.
 - Augu aizsardzības līdzekļi: augu aizsardzības līdzekļu izmaksas.
Ja daļa no šiem līdzekļiem tiek izmantoti mežsaimniecībā, tad attiecīgās izmaksas nav jāiekļauj.
 - Pārējās specifiskās augkopības izmaksas - izmaksas, kas saistītas ar augkopību un netiek atsevišķi uzrādītas citos izmaksu posteņos: iepakojamais un sienamais materiāls, zemes analīžu izmaksas, segumi no sintētiska materiāla, piemēram, zemeņu audzēšanai, izmaksas produkcijas glabāšanai un nosūtīšanai tālākai pārstrādei un pārdošanai (iekļaujot izmaksas īslaicīgai ēku nomai), augošas ražas pirkšana pārdošanai, īslaicīga (mazāk nekā 1 gads) platību noma noteiktu laukaugu audzēšanai un pārdošanai.</t>
  </si>
  <si>
    <t xml:space="preserve"> - Pirktā koncentrētā un pārējā lopbarība, pakaiši u.c. ganību mājlopiem;
 - Pirktā lopbarība, pakaiši u.c. cūkām, mājputniem, trušiem, bitēm, zivīm u.c.
Pie pirktās lopbarības pieskaita: iepirkto sienu un salmus, lopbarības raušus, kombinēto lopbarību, graudus, piena produktus, zivju miltus, minerālbarību u.c. ieskaita arī samaksu par ganību izmantošanu, izmaksas lopbarības iegādei pirms ražas ienākšanās, kā arī dažādas piedevas lopbarības konservēšanas vajadzībām, u.c.</t>
  </si>
  <si>
    <t xml:space="preserve"> - Pašražotā lopbarība ganību mājlopiem;
 - Pašražotā lopbarība cūkām, mājputniem, trušiem, bitēm, zivīm u.c.
Pie pašražotās lopbarības pieskaita pārdodamu saimniecības produkciju, kuru izmanto lopbarībai un novērtē kā pašražoto produkciju.</t>
  </si>
  <si>
    <t>Tikai saimniecības vajadzībām patērētā degviela un smērvielas - neieskaita personīgajam patēriņam izlietoto. Degvielas izmaksās uzrāda tikai faktiski samaksāto akcīzes nodokli.</t>
  </si>
  <si>
    <t xml:space="preserve"> - ES vienotais platības maksājums</t>
  </si>
  <si>
    <t xml:space="preserve"> - Atbalsts par teritorijām ar dabas ierobežojumiem (kādreizējais MLA);</t>
  </si>
  <si>
    <t>Pārskata gadā saimniecībā saražoto augkopības produktu vērtība (t.sk. pārdotā, personīgais patēriņš, izlietotais lopkopībā, augkopībā, pārstrādātais)</t>
  </si>
  <si>
    <t>Pārskata gadā saimniecībā saražoto lauksaimniecības produktu vērtība, neatkarīgi no izlietojuma (t.sk. pārdotā, personīgais patēriņš, izlietotais lopkopībā, augkopībā, pārstrādātais)</t>
  </si>
  <si>
    <t>Pārskata gadā saimniecībā saražoto lopkopības produktu vērtība (t.sk. pārdotā, personīgais patēriņš, izlietotais lopkopībā, augkopībā, pārstrādātais)</t>
  </si>
  <si>
    <t xml:space="preserve"> – Elektrība: pirktās elektroenerģijas patēriņš uzņēmuma vajadzībām.
 – Pirktais kurināmais: pirktā kurināmā patēriņš uzņēmuma vajadzībām, ieskaitot siltumnīcu apkurināšanu.
 – Pašražotais kurināmais: pašražotā kurināmā patēriņš uzņēmuma vajadzībām.
 – Maksa par ūdeni un tā piegādi: samaksa par ūdeni un tā piegādi, ieskaitot apūdeņošanu.</t>
  </si>
  <si>
    <t>K6</t>
  </si>
  <si>
    <t>t</t>
  </si>
  <si>
    <t>Piena lopu pirkšanas izmaksas</t>
  </si>
  <si>
    <t>Algotā darbasp.ieguldījums - stundas gadā</t>
  </si>
  <si>
    <t>Nealgotā darbasp. Ieguldījums - stundas gadā</t>
  </si>
  <si>
    <t>Algotais darbaspēks - tie ir darbinieki:
 - kuriem ir darba tiesiskās attiecības ar saimniecību,
 - kuri nav īpašnieka ģimenes locekļi,
 - kuriem tiek aprēķināta darba alga un veikti nodokļu maksājumi.
Visu algoto darbinieku kopējais gadā nostrādāto stundu skaits, taču aprēķinā liekot ne vairāk par 1840 stundām uz vienu darbinieku.</t>
  </si>
  <si>
    <t>Ģimenes un nealgotais darbaspēks - tie ir īpašnieka ģimenes locekļi, kuri saimnieciskā gada beigās saņem noteiktu peļņas daļu vai cita veida materiālu labumu un kuru ieguldītais darbs netiek pilnībā atalgots. Tas var būt īpašnieks vai īpašnieka laulātais, regulāri vai neregulāri nodarbinātas personas.
Visu algoto darbinieku kopējais gadā nostrādāto stundu skaits, taču aprēķinā liekot ne vairāk par 1840 stundām uz vienu darbinieku.</t>
  </si>
  <si>
    <t>Stundas</t>
  </si>
  <si>
    <t>Darba samaksu summa visiem nodarbinātajiem, t.sk. ģimenes un nealgotajam darbaspēkam, kopā par gadu - tajā ieskaita darba algu, prēmijas, peļņas daļu, valsts sociālās apdrošināšanas obligātās iemaksas un visas darba algai pielīdzināmās izmaksas, t.sk. arī atalgojumu natūrā, piemēram, darba devēja segtās izmaksas par dzīvokli, uzturu, apģērbu, īpašumā nodotie uzņēmuma izstrādājumi, izmaksas sakarā ar iekārtošanu darbā, apdrošināšanu pret nelaimes gadījumiem u.c.</t>
  </si>
  <si>
    <t>148A</t>
  </si>
  <si>
    <t>-pārējā augkopības produkcija</t>
  </si>
  <si>
    <t xml:space="preserve"> - t. sk. realizētie kūtsmēsli no piena lopiem</t>
  </si>
  <si>
    <t>Kopējā produkcija, iekļaujot starppatēriņu</t>
  </si>
  <si>
    <t>Rezultātu lapa</t>
  </si>
  <si>
    <t>Saimniecības datu ievade</t>
  </si>
  <si>
    <t>Uz aprakstu</t>
  </si>
  <si>
    <t>Uz saimniecības datu ievadi</t>
  </si>
  <si>
    <t xml:space="preserve"> - Pakalpojumi, tehnikas pakalpojumi</t>
  </si>
  <si>
    <t>- Nekustamā īpašuma nodoklis</t>
  </si>
  <si>
    <t>Cienījamais lietotāj!</t>
  </si>
  <si>
    <t>Piemērs</t>
  </si>
  <si>
    <t xml:space="preserve">
Piena ražošanas pašizmaksas modeli izstrādāja SIA "Latvijas Lauku konsultāciju un izglītības centra" (LLKC) speciālisti sadarbībā ar Latvijas Lauksaimniecības universitātes un Zemkopības ministrijas speciālistiem.
Piena pašizmaksas modelis ir veidots, lai tajā varētu izmantot saimniecībā pieejamos visu nozaru kopīgos grāmatvedības datus un nebūtu nepieciešams veidot atsevišķi nodalītu izdevumu uzskaiti par katru no saimniecības darbības nozarēm vai sektoriem.
Modelis automātiski nodrošinās piena sektora izmaksu izdalīšanu no kopējām saimniecības izmaksām. Aprēķinos nepieciešama informācija par saimniekošanā izmantotiem lauksaimniecības ražošanas resursiem (lauksaimniecības zeme un dzīvnieki) un informācija par lauksaimniecības produkcijas izlaides vērtību un saņemto atbalsta apjomu.
Piena pašizmaksas modelis aprēķina vidējo pašizmaksu par periodu (gadu, pusgadu utt.), tādēļ modelī ievadāmi dati, kas raksturo saimniecības finanšu situāciju par konkrēto laika periodu.
Saimniecības datu ievades lapā pa labi no tabulas ir ievadīti piemēra dati. Rezultātu lapā lietotājam ir iespēja aprēķināt pašizmaksu, ja kāds no ievadītajiem rādītājiem tiktu izmainīts. Izmainītais rādītājs jāieraksta baltajā šūnā un tabulas augšējā daļā parādīsies izmainītā pašizmaksa.
Ja Jums rodas jautājumi vai komentāri par modeli vai tā darbību, lūdzu, sazinieties ar LLKC Ekonomikas nodaļas speciālistiem Andri Stepanovu vai Raivi Andersonu. Tālrunis 63050576, e-pasti: andris.stepanovs@llkc.lv; raivis.andersons@llkc.lv.
</t>
  </si>
  <si>
    <t xml:space="preserve"> - t.sk. buļļi vecāki par 2 gadiem</t>
  </si>
  <si>
    <t>Pārējās specif. lopkop. izmaksas</t>
  </si>
  <si>
    <t xml:space="preserve"> - Ēku un būvju nolietojums un norakstīšana</t>
  </si>
  <si>
    <t xml:space="preserve"> - Mašīnu un iekārtu nolietojums un norakstīšana</t>
  </si>
  <si>
    <t>Ja vēlaties kādā pozīcijā ievadīt mainīt summu, nospiediet "Uz saimniecības datu ievadi",  precizējiet saimniecības datus, automātiski aprēķināsies jauna summa.
Ja vēlaties redzēt kā mainīsies pašizmaksa, ja izmainīsiet kādu pozīciju, ierakstiet izmainīto pozīcijas lielumu baltajā šūnā, alternatīvie rezultāti parādīsies blakus automātiski aprēķinātajiem.</t>
  </si>
  <si>
    <t>- Pārējās ārējās izmaksas</t>
  </si>
  <si>
    <t>Algotā darbasp.vid.atalgojums stundā</t>
  </si>
  <si>
    <t>Lauksaimniecības darbasp. vid.atalgojums stundā</t>
  </si>
  <si>
    <t>Nealgotā darbaspēka samaksa</t>
  </si>
  <si>
    <t>Vidējā darbaspēka samaksa stundā</t>
  </si>
  <si>
    <t>10 601 pēc SUDAT datiem</t>
  </si>
  <si>
    <t>Vidējā mēneša darba alga lauksaimniecībā 2014.gadā (CSP)</t>
  </si>
  <si>
    <t>Pašu lopkopības vajadzībām izmantotā LIZ</t>
  </si>
  <si>
    <t>Citām vajadzībām izmantotā LIZ</t>
  </si>
  <si>
    <t xml:space="preserve"> - t. sk.ilggadīgie stādījumi</t>
  </si>
  <si>
    <t xml:space="preserve"> - t. sk. aramzemē sētās kultūras - ha</t>
  </si>
  <si>
    <t>Visa saražotā augkopības produkcija</t>
  </si>
  <si>
    <t>&lt;- no SUDAT iegūst pēc produkcijas attiecībām</t>
  </si>
  <si>
    <t>Saražotā augkopības produkcija lopbarībai</t>
  </si>
  <si>
    <t>Neapstrādātā LIZ</t>
  </si>
  <si>
    <t>KOPĒJĀ LIZ</t>
  </si>
  <si>
    <t>?</t>
  </si>
  <si>
    <t xml:space="preserve"> - izlietots pārstrādē</t>
  </si>
  <si>
    <t xml:space="preserve"> - Izlietots lopkopībā</t>
  </si>
  <si>
    <t xml:space="preserve"> - pārdots</t>
  </si>
  <si>
    <t xml:space="preserve"> - cits izlietojums, piemēram, pašpatēriņam</t>
  </si>
  <si>
    <t>Rādītājs</t>
  </si>
  <si>
    <t>2013.gads</t>
  </si>
  <si>
    <t>Saimniecību skaits</t>
  </si>
  <si>
    <t>Pārstāvētās saimniecības</t>
  </si>
  <si>
    <t>Reģions</t>
  </si>
  <si>
    <t>Specializācija</t>
  </si>
  <si>
    <t>Ekon. lieluma grupa</t>
  </si>
  <si>
    <t>Ekonomiskais lielums</t>
  </si>
  <si>
    <t>Algotā darbaspēka ieguldījums, LDV</t>
  </si>
  <si>
    <t xml:space="preserve">   t.sk. lauksaimn., LDV</t>
  </si>
  <si>
    <t xml:space="preserve">   t.sk. lauksaimn., stundas</t>
  </si>
  <si>
    <t>Nealgotā darbaspēka ieguldījums, LDV</t>
  </si>
  <si>
    <t>LIZ īpašumā, ha</t>
  </si>
  <si>
    <t>Nomātā LIZ, ha</t>
  </si>
  <si>
    <t>Citiem iznomātā LIZ, ha</t>
  </si>
  <si>
    <t>Apsaimniekotā LIZ, ha</t>
  </si>
  <si>
    <t xml:space="preserve">   Kvieši</t>
  </si>
  <si>
    <t xml:space="preserve">   Rudzi</t>
  </si>
  <si>
    <t xml:space="preserve">   Mieži</t>
  </si>
  <si>
    <t xml:space="preserve">   Auzas</t>
  </si>
  <si>
    <t xml:space="preserve">   Tritikāle</t>
  </si>
  <si>
    <t xml:space="preserve">   Pārējie graudaugi</t>
  </si>
  <si>
    <t xml:space="preserve">   Pākšaugi</t>
  </si>
  <si>
    <t xml:space="preserve">   Kartupeļi</t>
  </si>
  <si>
    <t xml:space="preserve">   Rapsis</t>
  </si>
  <si>
    <t xml:space="preserve">   Pārējās kultūras</t>
  </si>
  <si>
    <t xml:space="preserve">   Dārzeņi, zemenes, ziedi</t>
  </si>
  <si>
    <t xml:space="preserve">   Lopbarības kultūras (aramzemē)</t>
  </si>
  <si>
    <t xml:space="preserve">   Ilggadīgie stādījumi</t>
  </si>
  <si>
    <t xml:space="preserve">   Pļavas un ganības</t>
  </si>
  <si>
    <t xml:space="preserve">   Papuves</t>
  </si>
  <si>
    <t xml:space="preserve">   Neizmantotā  LIZ</t>
  </si>
  <si>
    <t>Mājlopi - vidējais skaits:</t>
  </si>
  <si>
    <t xml:space="preserve">   Slaucamās govis</t>
  </si>
  <si>
    <t xml:space="preserve">   Teļi līdz 1 gadam</t>
  </si>
  <si>
    <t xml:space="preserve">   Jaunlopi vecāki par gadu</t>
  </si>
  <si>
    <t xml:space="preserve">   Pārējie liellopi</t>
  </si>
  <si>
    <t xml:space="preserve">   Cūkas</t>
  </si>
  <si>
    <t xml:space="preserve">   Sivēni</t>
  </si>
  <si>
    <t xml:space="preserve">   Aitas, Kazas</t>
  </si>
  <si>
    <t xml:space="preserve">   Putni</t>
  </si>
  <si>
    <t xml:space="preserve">   Zirgi</t>
  </si>
  <si>
    <t xml:space="preserve">   Trušu mātes</t>
  </si>
  <si>
    <t xml:space="preserve">   Bišu saimes</t>
  </si>
  <si>
    <t>Vidējās nosacītās mājlopu vienības</t>
  </si>
  <si>
    <t>Ganāmie mājlopu vienības, LLV</t>
  </si>
  <si>
    <t>Raža no ha - tonnas:</t>
  </si>
  <si>
    <t xml:space="preserve">   Piena izslaukums, t</t>
  </si>
  <si>
    <t>Izlaide, EUR:</t>
  </si>
  <si>
    <t xml:space="preserve">   Dārzeņi, zemenes, ziedi, sēnes</t>
  </si>
  <si>
    <t xml:space="preserve">   Ilggadīgās kultūras</t>
  </si>
  <si>
    <t xml:space="preserve">   Lopbarība</t>
  </si>
  <si>
    <t xml:space="preserve">   Augkopības blakusprodukti</t>
  </si>
  <si>
    <t xml:space="preserve">   Liellopu produkcija</t>
  </si>
  <si>
    <t xml:space="preserve">   Piens</t>
  </si>
  <si>
    <t xml:space="preserve">   Cūkkopības produkcija</t>
  </si>
  <si>
    <t xml:space="preserve">   Putnkopības produkcija)</t>
  </si>
  <si>
    <t xml:space="preserve">   Olas</t>
  </si>
  <si>
    <t xml:space="preserve">   Pārējā lopk. produkcija</t>
  </si>
  <si>
    <t xml:space="preserve">   Pārējā lauksaimniecības produkcija</t>
  </si>
  <si>
    <t xml:space="preserve">   Lauksaimniecības produkcijas pārstrāde</t>
  </si>
  <si>
    <t xml:space="preserve">   Mežsaimniecības produkcija</t>
  </si>
  <si>
    <t xml:space="preserve">   Pārējo nozaru produkcija</t>
  </si>
  <si>
    <t xml:space="preserve">   Pārējie ieņēmumi</t>
  </si>
  <si>
    <t xml:space="preserve">   Uz pārskata gadu attiecināmās ieguldījumu subsīdijas</t>
  </si>
  <si>
    <t xml:space="preserve"> tsk.Neto apgrozījums</t>
  </si>
  <si>
    <t xml:space="preserve">      Izlietots mājsaimniecībā</t>
  </si>
  <si>
    <t xml:space="preserve">      Izlietots saimniecībā</t>
  </si>
  <si>
    <t xml:space="preserve">      Krājumu starpība augkopībā</t>
  </si>
  <si>
    <t xml:space="preserve">      Krājumu starpība lopkopībā</t>
  </si>
  <si>
    <t xml:space="preserve">      Neražojošo stādījumu vērtības pieaugums</t>
  </si>
  <si>
    <t xml:space="preserve">      Mājlopu pirkšanas izmaksas</t>
  </si>
  <si>
    <t>Cena, EUR/t</t>
  </si>
  <si>
    <t xml:space="preserve">   Govs piens</t>
  </si>
  <si>
    <t xml:space="preserve">   Liellopu gaļa</t>
  </si>
  <si>
    <t xml:space="preserve">   Cūkgaļa</t>
  </si>
  <si>
    <t xml:space="preserve">   Aitas gaļa</t>
  </si>
  <si>
    <t>Mājlopu pirkšanas izmaksas:</t>
  </si>
  <si>
    <t xml:space="preserve">   Liellopi</t>
  </si>
  <si>
    <t xml:space="preserve">   Pārējie</t>
  </si>
  <si>
    <t>Izmaksas, EUR</t>
  </si>
  <si>
    <t xml:space="preserve">   Pirktā sēkla, stādi</t>
  </si>
  <si>
    <t xml:space="preserve">   Pašražotā sēkla, stādi</t>
  </si>
  <si>
    <t xml:space="preserve">   Pirktais mēslojums</t>
  </si>
  <si>
    <t xml:space="preserve">   Pašražotais mēslojums u.c. pašraž. prod. augk.</t>
  </si>
  <si>
    <t xml:space="preserve">   Augu aizsardzības līdzekļi</t>
  </si>
  <si>
    <t xml:space="preserve">   Pārējās spec. augk. izmaksas</t>
  </si>
  <si>
    <t xml:space="preserve">   Pirktā lopbarība</t>
  </si>
  <si>
    <t xml:space="preserve">   Pašražotā lopbarība</t>
  </si>
  <si>
    <t xml:space="preserve">   Apsēklošana un veterinārās izmaksas</t>
  </si>
  <si>
    <t xml:space="preserve">   Pārējās spec. lopk. izmaksas</t>
  </si>
  <si>
    <t xml:space="preserve">   Mežsaimniecības spec. izmaksas</t>
  </si>
  <si>
    <t xml:space="preserve">   Pārējo nozaru spec. izmaksas</t>
  </si>
  <si>
    <t xml:space="preserve">   Tehnikas, iekārtu uzturēšana</t>
  </si>
  <si>
    <t xml:space="preserve">   Nekustamā īpašuma uzturēšana</t>
  </si>
  <si>
    <t xml:space="preserve">   Degviela, smērvielas</t>
  </si>
  <si>
    <t xml:space="preserve">   Elektrība</t>
  </si>
  <si>
    <t xml:space="preserve">   Kurināmais</t>
  </si>
  <si>
    <t xml:space="preserve">   Pakalpojumi, tehnikas noma</t>
  </si>
  <si>
    <t xml:space="preserve">   Personīgā transporta izmaksas</t>
  </si>
  <si>
    <t xml:space="preserve">   Pārējās pieskaitāmās izmaksas</t>
  </si>
  <si>
    <t xml:space="preserve">   Nolietojums</t>
  </si>
  <si>
    <t xml:space="preserve">    :ēkas, būves</t>
  </si>
  <si>
    <t xml:space="preserve">    :mašīnas, iekārtas</t>
  </si>
  <si>
    <t xml:space="preserve">    :pārējie pamatlīdzekļi</t>
  </si>
  <si>
    <t xml:space="preserve">    :pārējie aktīvi</t>
  </si>
  <si>
    <t xml:space="preserve">    Apdrošināšana</t>
  </si>
  <si>
    <t xml:space="preserve">   Ārējās izmaksas</t>
  </si>
  <si>
    <t xml:space="preserve">    :algotis darbaspēks</t>
  </si>
  <si>
    <t xml:space="preserve">    :zemes  nomas maksa</t>
  </si>
  <si>
    <t xml:space="preserve">    :pārējā nomas maksa</t>
  </si>
  <si>
    <t xml:space="preserve">    :procentu maksājumi</t>
  </si>
  <si>
    <t xml:space="preserve">   Ārkārtas izmaksas</t>
  </si>
  <si>
    <t>Subsīdijas, valsts atbalsts, EUR</t>
  </si>
  <si>
    <t xml:space="preserve">   Darbība mazāklabvēlīgos apvidos</t>
  </si>
  <si>
    <t xml:space="preserve">   ES vienotais platību maksājums</t>
  </si>
  <si>
    <t xml:space="preserve">   Subsīdijas, augkopība</t>
  </si>
  <si>
    <t xml:space="preserve">   Cukura maksājumi</t>
  </si>
  <si>
    <t xml:space="preserve">   PVTM, augkopība</t>
  </si>
  <si>
    <t xml:space="preserve">   Atdalītie PVTM, augkopība</t>
  </si>
  <si>
    <t xml:space="preserve">   Atbalsts enerģ. kultūraugiem</t>
  </si>
  <si>
    <t xml:space="preserve">   LAP maksājumi, augkopība</t>
  </si>
  <si>
    <t xml:space="preserve">   Piena lopkopība</t>
  </si>
  <si>
    <t xml:space="preserve">   Gaļas liellopi</t>
  </si>
  <si>
    <t xml:space="preserve">   Cūkkopība</t>
  </si>
  <si>
    <t xml:space="preserve">   Zirgkopība</t>
  </si>
  <si>
    <t xml:space="preserve">   Aitkopība</t>
  </si>
  <si>
    <t xml:space="preserve">   Kazkopība</t>
  </si>
  <si>
    <t xml:space="preserve">   Atdalītie PVTM, lopkopība</t>
  </si>
  <si>
    <t xml:space="preserve">   Pārējās subsīdijas, lopkopība</t>
  </si>
  <si>
    <t xml:space="preserve">   Bioloģiskā lauksaimniecība</t>
  </si>
  <si>
    <t xml:space="preserve">   LAP maksājumi saimniecībai</t>
  </si>
  <si>
    <t xml:space="preserve">   Atdalītie PVTM saimniecībai</t>
  </si>
  <si>
    <t xml:space="preserve">   Pārējās subsīdijas</t>
  </si>
  <si>
    <t xml:space="preserve">   Izmaksu UN zaudējumu kompensācija</t>
  </si>
  <si>
    <t xml:space="preserve">   Kredītprocentu dzēšana</t>
  </si>
  <si>
    <t xml:space="preserve">   LAP ieguldījumu subsīdijas</t>
  </si>
  <si>
    <t xml:space="preserve">   Pārējās ieguldījumu subsīdijas</t>
  </si>
  <si>
    <t xml:space="preserve">   Modulācija</t>
  </si>
  <si>
    <t xml:space="preserve">   Akcīzes nodokļa atmaksa</t>
  </si>
  <si>
    <t>Ražošanas nodokļi un nodevas (bez ienākumu nod.)</t>
  </si>
  <si>
    <t>Ienākumu nodoklis no saimnieciskās darbības</t>
  </si>
  <si>
    <t>Mikrouzņēmuma nodoklis</t>
  </si>
  <si>
    <t>Atliktais uzņēmuma ienākuma nodoklis</t>
  </si>
  <si>
    <t>Darbības rezultāti, EUR</t>
  </si>
  <si>
    <t xml:space="preserve"> + Izlaide</t>
  </si>
  <si>
    <t xml:space="preserve"> - Izmaksas</t>
  </si>
  <si>
    <t xml:space="preserve"> + Ražošanas atbalsts</t>
  </si>
  <si>
    <t xml:space="preserve"> + Iepriekš. periodu ieņēmumi</t>
  </si>
  <si>
    <t xml:space="preserve"> + Pārskata gada ieguld.subsīdijas</t>
  </si>
  <si>
    <t xml:space="preserve"> - Ienākuma nodoklis</t>
  </si>
  <si>
    <t xml:space="preserve"> - Mikrouzņēmuma nodoklis</t>
  </si>
  <si>
    <t xml:space="preserve"> = Saimnieciskās darbības ienākumi</t>
  </si>
  <si>
    <t>Standartrezultāti  - EUR:</t>
  </si>
  <si>
    <t xml:space="preserve"> + Izlaide augkopībā</t>
  </si>
  <si>
    <t xml:space="preserve"> + Izlaide lopkopībā</t>
  </si>
  <si>
    <t xml:space="preserve"> + Pārējā izlaide</t>
  </si>
  <si>
    <t xml:space="preserve"> = Izlaide kopā</t>
  </si>
  <si>
    <t xml:space="preserve"> - Specif. izmaksas augkopībā</t>
  </si>
  <si>
    <t xml:space="preserve"> - Specif. izmaksas lopkopībā</t>
  </si>
  <si>
    <t xml:space="preserve"> - Specif. izmaksas pārējās nozarēs</t>
  </si>
  <si>
    <t xml:space="preserve"> = Specifiskās  izmaksas kopā</t>
  </si>
  <si>
    <t xml:space="preserve"> + Izlaide kopā</t>
  </si>
  <si>
    <t xml:space="preserve"> - Specifiskās izmaksas kopā</t>
  </si>
  <si>
    <t xml:space="preserve"> = Bruto segums</t>
  </si>
  <si>
    <t xml:space="preserve"> - Pieskaitāmās izmaksas</t>
  </si>
  <si>
    <t xml:space="preserve"> + Ražoš.atb. un nod.bil.</t>
  </si>
  <si>
    <t xml:space="preserve"> = Bruto ienākumi</t>
  </si>
  <si>
    <t xml:space="preserve"> - Nolietojums</t>
  </si>
  <si>
    <t xml:space="preserve"> = Neto pievienotā vērtība (NPV)</t>
  </si>
  <si>
    <t xml:space="preserve"> - Ārējās izmaksas</t>
  </si>
  <si>
    <t xml:space="preserve"> + Ieguldījumu subsīdijas</t>
  </si>
  <si>
    <t xml:space="preserve"> + Iepriekš.periodu ieņēmumi</t>
  </si>
  <si>
    <t xml:space="preserve"> = Saimniecību neto ienākumi</t>
  </si>
  <si>
    <t>Neto pievienotā vērtība uz 1 LDV</t>
  </si>
  <si>
    <t>Ilgtermiņa ieguldījumi gada beigās</t>
  </si>
  <si>
    <t xml:space="preserve">  zeme</t>
  </si>
  <si>
    <t xml:space="preserve">  meža audze</t>
  </si>
  <si>
    <t xml:space="preserve">  ilggadīgie stādījumi</t>
  </si>
  <si>
    <t xml:space="preserve">  zemes ielabošana</t>
  </si>
  <si>
    <t xml:space="preserve">  ēkas, būves</t>
  </si>
  <si>
    <t xml:space="preserve">  tehnika, iekārtas</t>
  </si>
  <si>
    <t xml:space="preserve">  pārējie pamatlīdzekļi</t>
  </si>
  <si>
    <t xml:space="preserve">  finansu, nemateriālie ieguldījumi</t>
  </si>
  <si>
    <t xml:space="preserve">  vaislas dzīvnieki</t>
  </si>
  <si>
    <t>Apgrozāmie līdzekļi gada beigās</t>
  </si>
  <si>
    <t xml:space="preserve">  pašražotās produkcijas krājumi</t>
  </si>
  <si>
    <t xml:space="preserve">  mājlopi (izņemot vaislas dzīvniekus)</t>
  </si>
  <si>
    <t xml:space="preserve">  pārējie apgrozāmie līdzekļi</t>
  </si>
  <si>
    <t>Saistības gada beigās</t>
  </si>
  <si>
    <t xml:space="preserve">  Ilgtermiņa saistības</t>
  </si>
  <si>
    <t xml:space="preserve">  Īstermiņa saistības</t>
  </si>
  <si>
    <t>Saistību izmaiņas</t>
  </si>
  <si>
    <t>Pašu kapitāls</t>
  </si>
  <si>
    <t>Vidējais saimniecības kapitāls</t>
  </si>
  <si>
    <t>Bruto ieguldījumi</t>
  </si>
  <si>
    <t>Neto ieguldījumi</t>
  </si>
  <si>
    <t>Nodokļi, EUR</t>
  </si>
  <si>
    <t xml:space="preserve">  Aprēķināts pārskata gadā</t>
  </si>
  <si>
    <t>tsk.Algas nodoklis</t>
  </si>
  <si>
    <t xml:space="preserve">        Sociālais nodoklis</t>
  </si>
  <si>
    <t xml:space="preserve">        PVN</t>
  </si>
  <si>
    <t xml:space="preserve">        Ienāk.nod.no saimn.darbības</t>
  </si>
  <si>
    <t xml:space="preserve">        Mikrouzņēmuma nodoklis</t>
  </si>
  <si>
    <t xml:space="preserve">        Nekust.īpašuma nodoklis</t>
  </si>
  <si>
    <t xml:space="preserve">        Pārējie nodokļi, nodevas</t>
  </si>
  <si>
    <t xml:space="preserve">  Samaksāts pārskata gadā</t>
  </si>
  <si>
    <t xml:space="preserve">  Parāds gada beigās</t>
  </si>
  <si>
    <t xml:space="preserve">  Pārmaksa gada beigās</t>
  </si>
  <si>
    <t xml:space="preserve"> - t.sk. Audzējamās (vaislas) teles
 vecākas par 2 gadiem, vēl nav atnesušās</t>
  </si>
  <si>
    <t xml:space="preserve"> - t.sk. nobarojamās teles 
vecākas par 2 gadiem, vēl nav atnesušās </t>
  </si>
  <si>
    <t xml:space="preserve"> - t.sk. Zīdītājgovis (paredzētas teļu atražošanai, piens nav patēriņam)</t>
  </si>
  <si>
    <t xml:space="preserve"> - t.sk. teles no 1 līdz 2 gadiem, kas jau atnesušās</t>
  </si>
  <si>
    <t xml:space="preserve"> - t.sk. buļļi no 1 līdz 2 gadiem, ieskaita arī vaislas buļļus</t>
  </si>
  <si>
    <t>Kultūru platība pašu lopbarībai/kopējā izmantotā LIZ</t>
  </si>
  <si>
    <t>Piena vidējais izslaukums no govs</t>
  </si>
  <si>
    <t>Realizācija, cita piena liellopu produkcija</t>
  </si>
  <si>
    <t>Realizācija, piena lopi un to gaļa</t>
  </si>
  <si>
    <t xml:space="preserve"> - izmantota lopbarībai</t>
  </si>
  <si>
    <t>K5 var</t>
  </si>
  <si>
    <t>K5A</t>
  </si>
  <si>
    <t>K5C</t>
  </si>
  <si>
    <t>K5D</t>
  </si>
  <si>
    <t>Realizētais piens pret kopējo saimn. produkciju</t>
  </si>
  <si>
    <t>Lopkopība-lopkopībai starppārstrādes koeficients</t>
  </si>
  <si>
    <t>Augkopība - lopkopībai starppārstrādes koeficients</t>
  </si>
  <si>
    <t>Paliek</t>
  </si>
  <si>
    <t>Piena realizācija / kopējā izlaide</t>
  </si>
  <si>
    <t>Tiešās lopkopības izmaksas |(bez pašražotās produkcijas)</t>
  </si>
  <si>
    <r>
      <t xml:space="preserve"> - Atbalsti par platībām
</t>
    </r>
    <r>
      <rPr>
        <b/>
        <sz val="9"/>
        <rFont val="Arial"/>
        <family val="2"/>
        <charset val="186"/>
      </rPr>
      <t>VPM</t>
    </r>
    <r>
      <rPr>
        <sz val="9"/>
        <rFont val="Arial"/>
        <family val="2"/>
        <charset val="186"/>
      </rPr>
      <t xml:space="preserve"> Vienotais platības maksājums
</t>
    </r>
    <r>
      <rPr>
        <b/>
        <sz val="9"/>
        <rFont val="Arial"/>
        <family val="2"/>
        <charset val="186"/>
      </rPr>
      <t>MLA</t>
    </r>
    <r>
      <rPr>
        <sz val="9"/>
        <rFont val="Arial"/>
        <family val="2"/>
        <charset val="186"/>
      </rPr>
      <t xml:space="preserve"> Maksājums lauksaimniekam mazāk labvēlīgos apvidos
</t>
    </r>
    <r>
      <rPr>
        <b/>
        <sz val="9"/>
        <rFont val="Arial"/>
        <family val="2"/>
        <charset val="186"/>
      </rPr>
      <t>BLA</t>
    </r>
    <r>
      <rPr>
        <sz val="9"/>
        <rFont val="Arial"/>
        <family val="2"/>
        <charset val="186"/>
      </rPr>
      <t xml:space="preserve"> Bioloģiskās lauksaimniecības attīstība
</t>
    </r>
    <r>
      <rPr>
        <b/>
        <sz val="9"/>
        <rFont val="Arial"/>
        <family val="2"/>
        <charset val="186"/>
      </rPr>
      <t>BDUZ</t>
    </r>
    <r>
      <rPr>
        <sz val="9"/>
        <rFont val="Arial"/>
        <family val="2"/>
        <charset val="186"/>
      </rPr>
      <t xml:space="preserve"> Bioloģiskās daudzveidības uzturēšana zālājos
</t>
    </r>
    <r>
      <rPr>
        <b/>
        <sz val="9"/>
        <rFont val="Arial"/>
        <family val="2"/>
        <charset val="186"/>
      </rPr>
      <t>RLZP</t>
    </r>
    <r>
      <rPr>
        <sz val="9"/>
        <rFont val="Arial"/>
        <family val="2"/>
        <charset val="186"/>
      </rPr>
      <t xml:space="preserve"> Rugāju lauks ziemas periodā
</t>
    </r>
    <r>
      <rPr>
        <b/>
        <sz val="9"/>
        <rFont val="Arial"/>
        <family val="2"/>
        <charset val="186"/>
      </rPr>
      <t>BI</t>
    </r>
    <r>
      <rPr>
        <sz val="9"/>
        <rFont val="Arial"/>
        <family val="2"/>
        <charset val="186"/>
      </rPr>
      <t xml:space="preserve"> Buferjoslu ierīkošana
</t>
    </r>
    <r>
      <rPr>
        <b/>
        <sz val="9"/>
        <rFont val="Arial"/>
        <family val="2"/>
        <charset val="186"/>
      </rPr>
      <t>ALA</t>
    </r>
    <r>
      <rPr>
        <sz val="9"/>
        <rFont val="Arial"/>
        <family val="2"/>
        <charset val="186"/>
      </rPr>
      <t xml:space="preserve"> Atdalītais PPVA par laukaugu platībām 
</t>
    </r>
    <r>
      <rPr>
        <b/>
        <sz val="9"/>
        <rFont val="Arial"/>
        <family val="2"/>
        <charset val="186"/>
      </rPr>
      <t>APL</t>
    </r>
    <r>
      <rPr>
        <sz val="9"/>
        <rFont val="Arial"/>
        <family val="2"/>
        <charset val="186"/>
      </rPr>
      <t xml:space="preserve"> Atdalītais PPVA par platībām
</t>
    </r>
    <r>
      <rPr>
        <b/>
        <sz val="9"/>
        <rFont val="Arial"/>
        <family val="2"/>
        <charset val="186"/>
      </rPr>
      <t>JAL</t>
    </r>
    <r>
      <rPr>
        <sz val="9"/>
        <rFont val="Arial"/>
        <family val="2"/>
        <charset val="186"/>
      </rPr>
      <t xml:space="preserve"> Atdalītais PPVA īpašos gadījumos jaunajiem lauksaimniekiem</t>
    </r>
  </si>
  <si>
    <r>
      <t xml:space="preserve"> - Atbalsti lopkopībā
</t>
    </r>
    <r>
      <rPr>
        <b/>
        <sz val="10"/>
        <rFont val="Arial"/>
        <family val="2"/>
        <charset val="186"/>
      </rPr>
      <t>Ciltsdarba</t>
    </r>
    <r>
      <rPr>
        <sz val="10"/>
        <rFont val="Arial"/>
        <family val="2"/>
        <charset val="186"/>
      </rPr>
      <t xml:space="preserve"> maksājumi lokopībai, t.sk. ārkārtas atbalsts
</t>
    </r>
    <r>
      <rPr>
        <b/>
        <sz val="10"/>
        <rFont val="Arial"/>
        <family val="2"/>
        <charset val="186"/>
      </rPr>
      <t>AKEL</t>
    </r>
    <r>
      <rPr>
        <sz val="10"/>
        <rFont val="Arial"/>
        <family val="2"/>
        <charset val="186"/>
      </rPr>
      <t xml:space="preserve"> Atdalītais PPVA par nokautiem vai eksportētiem liellopiem
</t>
    </r>
    <r>
      <rPr>
        <b/>
        <sz val="10"/>
        <rFont val="Arial"/>
        <family val="2"/>
        <charset val="186"/>
      </rPr>
      <t>ALA</t>
    </r>
    <r>
      <rPr>
        <sz val="10"/>
        <rFont val="Arial"/>
        <family val="2"/>
        <charset val="186"/>
      </rPr>
      <t xml:space="preserve"> Atdalītais PPVA par liellopiem
</t>
    </r>
    <r>
      <rPr>
        <b/>
        <sz val="10"/>
        <rFont val="Arial"/>
        <family val="2"/>
        <charset val="186"/>
      </rPr>
      <t>APKV</t>
    </r>
    <r>
      <rPr>
        <sz val="10"/>
        <rFont val="Arial"/>
        <family val="2"/>
        <charset val="186"/>
      </rPr>
      <t xml:space="preserve"> Atdalītais PPVA par pienu
</t>
    </r>
    <r>
      <rPr>
        <b/>
        <sz val="10"/>
        <rFont val="Arial"/>
        <family val="2"/>
        <charset val="186"/>
      </rPr>
      <t>LDGRS</t>
    </r>
    <r>
      <rPr>
        <sz val="10"/>
        <rFont val="Arial"/>
        <family val="2"/>
        <charset val="186"/>
      </rPr>
      <t xml:space="preserve"> Lauksaimniecības dzīvnieku ģenētisko resursu saglabāšana
</t>
    </r>
    <r>
      <rPr>
        <b/>
        <sz val="10"/>
        <rFont val="Arial"/>
        <family val="2"/>
        <charset val="186"/>
      </rPr>
      <t>ILA</t>
    </r>
    <r>
      <rPr>
        <sz val="10"/>
        <rFont val="Arial"/>
        <family val="2"/>
        <charset val="186"/>
      </rPr>
      <t xml:space="preserve"> Īpašais atbalsts par liellopiem</t>
    </r>
  </si>
  <si>
    <r>
      <t xml:space="preserve"> - Atbalsti piena lopkopībā
</t>
    </r>
    <r>
      <rPr>
        <b/>
        <sz val="9"/>
        <rFont val="Arial"/>
        <family val="2"/>
        <charset val="186"/>
      </rPr>
      <t>Ciltsdarba</t>
    </r>
    <r>
      <rPr>
        <sz val="9"/>
        <rFont val="Arial"/>
        <family val="2"/>
        <charset val="186"/>
      </rPr>
      <t xml:space="preserve"> maksājumi piensaimniecībai, t.sk. ārkārtas atbalsts
</t>
    </r>
    <r>
      <rPr>
        <b/>
        <sz val="9"/>
        <rFont val="Arial"/>
        <family val="2"/>
        <charset val="186"/>
      </rPr>
      <t>ILA</t>
    </r>
    <r>
      <rPr>
        <sz val="9"/>
        <rFont val="Arial"/>
        <family val="2"/>
        <charset val="186"/>
      </rPr>
      <t xml:space="preserve"> Īpašais atbalsts par pienu</t>
    </r>
  </si>
  <si>
    <r>
      <t xml:space="preserve"> - Pārējie atbalsti  lauksaimniecībā kuri iepriekš nav minēti. t.sk:
</t>
    </r>
    <r>
      <rPr>
        <sz val="10"/>
        <rFont val="Arial"/>
        <family val="2"/>
        <charset val="186"/>
      </rPr>
      <t>-</t>
    </r>
    <r>
      <rPr>
        <b/>
        <sz val="10"/>
        <color theme="0"/>
        <rFont val="Arial"/>
        <family val="2"/>
        <charset val="186"/>
      </rPr>
      <t xml:space="preserve"> </t>
    </r>
    <r>
      <rPr>
        <sz val="9"/>
        <rFont val="Arial"/>
        <family val="2"/>
        <charset val="186"/>
      </rPr>
      <t>citu nozaru specifiksi atbalsti (piem. IKC Īpašais atbalsts cietes kartupeļu kvalitātes uzlabošanai) 
- investīciju atbalsts
- u.c.</t>
    </r>
  </si>
  <si>
    <t>Subsīdijas piena nozarei uz saražotu pienu, EUR/kg</t>
  </si>
  <si>
    <t>citi</t>
  </si>
  <si>
    <t>piena</t>
  </si>
  <si>
    <t>Lopkopības izmaksas - bez pašražotajām</t>
  </si>
  <si>
    <t>Augkopības izmaksas - bez pašražotajām</t>
  </si>
  <si>
    <t>Lopu aprite</t>
  </si>
  <si>
    <t>Lopkopības
tiešās
izmaksas</t>
  </si>
  <si>
    <t>Pieskaitāmās izmaksas un nodokļi kopā</t>
  </si>
  <si>
    <t>Lopkopības 
tiešās 
izmaksas</t>
  </si>
  <si>
    <t>Tiešās lopkopības izmaksas kopā</t>
  </si>
  <si>
    <t>Nealgotais darbaspēks</t>
  </si>
  <si>
    <t>Augkopības
tiešās
izmaksas</t>
  </si>
  <si>
    <t>Augkopības tiešās izmaksas lopkopībai kopā</t>
  </si>
  <si>
    <t>Izmantotie koeficienti</t>
  </si>
  <si>
    <t>Uz realizēto pienu</t>
  </si>
  <si>
    <t>Uz saražoto pienu</t>
  </si>
  <si>
    <t xml:space="preserve"> - bez atbalsta maksājumiem</t>
  </si>
  <si>
    <t xml:space="preserve"> - bez atbalsta maksājumiem un nealgotā darbaspēka izmaksām</t>
  </si>
  <si>
    <t>Atbalsta maksājumi, EUR/kg</t>
  </si>
  <si>
    <t>Visi atbalsta maksājumi</t>
  </si>
  <si>
    <t>Saražots</t>
  </si>
  <si>
    <t>Pārdots</t>
  </si>
  <si>
    <t>Izlietots</t>
  </si>
  <si>
    <t>Pārējais</t>
  </si>
  <si>
    <t>Lopkopībā</t>
  </si>
  <si>
    <t>Augkopībā</t>
  </si>
  <si>
    <t xml:space="preserve"> - no tās kūtsmēsli</t>
  </si>
  <si>
    <t>Liellopu gaļa un lopi</t>
  </si>
  <si>
    <t>Atbalsti kopā</t>
  </si>
  <si>
    <t>1. Lauksaimniecības resursi</t>
  </si>
  <si>
    <t>1.2. Mājlopi - vidējais lopu skaits gadā</t>
  </si>
  <si>
    <t>1.1. Lauksaimniecībā izmantojamā zeme</t>
  </si>
  <si>
    <t xml:space="preserve"> - t.sk. papuves un neizmantotā LIZ</t>
  </si>
  <si>
    <t>1.3. Ēkas un tehnika</t>
  </si>
  <si>
    <t>Teļi līdz 1 gadam:</t>
  </si>
  <si>
    <t>Jaunlopi vecāki par gadu:</t>
  </si>
  <si>
    <t>Pārējie liellopi:</t>
  </si>
  <si>
    <t>Pārējie mājlopi</t>
  </si>
  <si>
    <t>%</t>
  </si>
  <si>
    <t>K4_1</t>
  </si>
  <si>
    <t>K4_2</t>
  </si>
  <si>
    <t>Tehnika lopkopībai/visa tehnika</t>
  </si>
  <si>
    <t>Ēkas lopkopībai/visas ēkas</t>
  </si>
  <si>
    <t xml:space="preserve"> - t.sk.augkopībā izlietotā piena lopu produkcija</t>
  </si>
  <si>
    <t>Kopā izmaksas piena lopkopības nozarei</t>
  </si>
  <si>
    <t>Piens, kg</t>
  </si>
  <si>
    <t>Pašpatēriņa piens, % no ... piena</t>
  </si>
  <si>
    <t>Piena pašizmaksa, EUR/kg</t>
  </si>
  <si>
    <t>Piena pašizmaksa, EUR/kg - bez nealgotā dsp</t>
  </si>
  <si>
    <t>Piena lopk. nozares pašizmaksa, EUR/kg</t>
  </si>
  <si>
    <t>Piena lopk. nozares pašizmaksa, EUR/kg - bez nealgotā dsp</t>
  </si>
  <si>
    <t>Piena lopkopības nozares realizācija / kopējā izlaide</t>
  </si>
  <si>
    <t>Piena realizācija / piena lopkopības nozares realizācija</t>
  </si>
  <si>
    <t xml:space="preserve"> - t. sk. pārdots vai izlietots pārstrādē</t>
  </si>
  <si>
    <t>K6 Var</t>
  </si>
  <si>
    <t>Kopā realizētā piena izmaksas</t>
  </si>
  <si>
    <t>Lopkopībā izmantotās augkopības produkcijas tiešās izmaksas</t>
  </si>
  <si>
    <t>2. Saražotā produkcija</t>
  </si>
  <si>
    <t>2.1. Augkopības produkcija</t>
  </si>
  <si>
    <t>2.2. Lopkopības produkcija</t>
  </si>
  <si>
    <t>2.2.1. Saražots piens kopā</t>
  </si>
  <si>
    <t>2.2.2. Cita saražotā lopkobas produkcija (izņemot liellopu gaļu)</t>
  </si>
  <si>
    <t>2.2.3. Liellopu un to gaļas pārdošana</t>
  </si>
  <si>
    <t>2.3. Pārējā lauksaimniecības produkcija, pārējie nelauksaimnieciskie ieņēmumi</t>
  </si>
  <si>
    <t>3. Izmaksas</t>
  </si>
  <si>
    <t xml:space="preserve">3.1 Liellopu pirkšanas izdevumi </t>
  </si>
  <si>
    <t>3.2. Augkopības izmaksas</t>
  </si>
  <si>
    <t>3.3. Lopkopības izmaksas:</t>
  </si>
  <si>
    <t>3.4. Pieskaitāmās izmaksas</t>
  </si>
  <si>
    <t>3.5. Nolietojums</t>
  </si>
  <si>
    <t>3.6. Ārējās izmaksas</t>
  </si>
  <si>
    <t>3.7. Nodokļi</t>
  </si>
  <si>
    <t>4. Atbalsti</t>
  </si>
  <si>
    <t>Visi koeficienti</t>
  </si>
  <si>
    <t>K7_1</t>
  </si>
  <si>
    <t>K7_2</t>
  </si>
  <si>
    <t>Tehnikas īpatsvars no tehnikas un ēkām</t>
  </si>
  <si>
    <t>Ēku īpatsvars no tehnikas un ēkām</t>
  </si>
  <si>
    <t>K7</t>
  </si>
  <si>
    <t>Piena produkcija / piena lopkopības nozares produkcija</t>
  </si>
  <si>
    <t xml:space="preserve"> - t.sk. LIZ, ko izmanto pašu vajadzībām - ganīšanai un barības iegūšanai </t>
  </si>
  <si>
    <t xml:space="preserve"> - t.sk. LIZ, ko izmanto pārējām lauksaimnieciskās ražošanas vajadzībām - pārdošanai u.c.</t>
  </si>
  <si>
    <t>1.4. Darbaspēka ieguldījums</t>
  </si>
  <si>
    <t xml:space="preserve"> - Algotā darbaspēka ieguldījums</t>
  </si>
  <si>
    <t xml:space="preserve"> - Lopkopībā izmantotās ēkas no visām lauksaimniecības ēkām</t>
  </si>
  <si>
    <t xml:space="preserve"> - Augkopībā izmantotā tehnika no visas lauksaimniecības tehnikas</t>
  </si>
  <si>
    <r>
      <t xml:space="preserve">
</t>
    </r>
    <r>
      <rPr>
        <b/>
        <sz val="12"/>
        <rFont val="Arial"/>
        <family val="2"/>
        <charset val="186"/>
      </rPr>
      <t xml:space="preserve">Kā uzskaitīt mājlopus?
</t>
    </r>
    <r>
      <rPr>
        <sz val="12"/>
        <rFont val="Arial"/>
        <family val="2"/>
        <charset val="186"/>
      </rPr>
      <t xml:space="preserve">
Katra mājlopa vidējais skaits gadā = mājlopa uzturēšanās ilgums (dienas vai mēneši) / (365 vai 12)
</t>
    </r>
    <r>
      <rPr>
        <u/>
        <sz val="12"/>
        <rFont val="Arial"/>
        <family val="2"/>
        <charset val="186"/>
      </rPr>
      <t>Piemēram</t>
    </r>
    <r>
      <rPr>
        <sz val="12"/>
        <rFont val="Arial"/>
        <family val="2"/>
        <charset val="186"/>
      </rPr>
      <t xml:space="preserve">: Saimniecībā ir turētas - viena govs 365 dienas un otra govs  150 dienas. Aprēķina (365 + 150) / 365 = 1,41 (vidējais govju skaits gada laikā)
</t>
    </r>
    <r>
      <rPr>
        <u/>
        <sz val="12"/>
        <rFont val="Arial"/>
        <family val="2"/>
        <charset val="186"/>
      </rPr>
      <t>Piemēram</t>
    </r>
    <r>
      <rPr>
        <sz val="12"/>
        <rFont val="Arial"/>
        <family val="2"/>
        <charset val="186"/>
      </rPr>
      <t>: Saimniecībā ir turētas - viena govs 12 mēneši un otra govs 5 mēneši. Aprēķina (12 + 5) / 12 = 1,41 (vidējais govju skaits gada laikā)</t>
    </r>
  </si>
  <si>
    <t xml:space="preserve"> - Pārējo pamatlīdzekļu nolietojums un norakstīšana</t>
  </si>
  <si>
    <t>Piena pašizmaksa</t>
  </si>
  <si>
    <t xml:space="preserve"> - Ģimenes darbaspēks (nealgotais + ģmenes darbaspēks)</t>
  </si>
  <si>
    <t>Piena pašizmaksa neieskaitot ģimenes d-spēka izmaksas</t>
  </si>
  <si>
    <t>Uz realizēto pienu
EUR/kg</t>
  </si>
  <si>
    <t>Atbalsta maksājumi pienam</t>
  </si>
  <si>
    <t xml:space="preserve"> - t. sk. izlietots augkopībā</t>
  </si>
  <si>
    <t xml:space="preserve"> - t. sk. izlietots lopkopībā</t>
  </si>
  <si>
    <t xml:space="preserve"> - Izmantota augkopībai</t>
  </si>
  <si>
    <r>
      <rPr>
        <b/>
        <sz val="10"/>
        <color rgb="FFFF0000"/>
        <rFont val="Arial"/>
        <family val="2"/>
        <charset val="186"/>
      </rPr>
      <t>Pašpatēriņa</t>
    </r>
    <r>
      <rPr>
        <b/>
        <sz val="10"/>
        <rFont val="Arial"/>
        <family val="2"/>
        <charset val="186"/>
      </rPr>
      <t xml:space="preserve"> piens, % no saražotā piena</t>
    </r>
  </si>
  <si>
    <t>Saražotā piena apjoms, kg</t>
  </si>
  <si>
    <t>Realizētā piena apjoms, kg</t>
  </si>
  <si>
    <t>K8</t>
  </si>
  <si>
    <t>Degvielas koeficients</t>
  </si>
  <si>
    <t>Degviela lopkopībai</t>
  </si>
  <si>
    <t>Degviela augkopībai (pašu lopkopības )</t>
  </si>
  <si>
    <t>Degviela augkopībai (cita )</t>
  </si>
  <si>
    <t>Tehniskās izmaksas pienam/tehniskās izmaksas kopā</t>
  </si>
  <si>
    <t>K8 - piedāvājums</t>
  </si>
  <si>
    <t>K8 - piedāvājums, akceptēts</t>
  </si>
  <si>
    <t>Ēku vērtība</t>
  </si>
  <si>
    <t>Tehnikas vērtība</t>
  </si>
  <si>
    <t xml:space="preserve">              -  </t>
  </si>
  <si>
    <t>Norādīti 2013.gada vidējās piena saimniecības rezultāti (vid. saimn.16 slaucams govis) Avots: SUDAT</t>
  </si>
  <si>
    <t xml:space="preserve">Visu nodarbināto kopā nostrādāto stundu skaits gadā
(vai konkrētajā laika posmā) </t>
  </si>
  <si>
    <t>Informācija nepieciešama, lai tehnikas un ēku izmaksas sadalītu pa augkopības un lopkopības nozarēm</t>
  </si>
  <si>
    <t>Jānorāda visas saimnieciskās darbības izmaksas!
Izmaksu pozīcijas pa saimniecības nozarēm (piens, liellopu gaļa u.c.) tiks sadalītas aprēķinu ceļā ar koeficientu palīdzību. 
Koeficienti katrai saimniecībai tiks izrēķināti individuāli, ņemot vērā Jūsu ievadīto informāciju par zemes izlietojumu, mājlopu skaitu, darbaspēka ieguldījumu, saražoto produkciju.</t>
  </si>
  <si>
    <t>Neietekmē pašizmaksas rezultātu!
Informācija jānorāda tikai tad, ja vēlas uzzināt atbalsta apjomu uz 1 kg saražotā piena. 
Aprēķinu ceļā ar koeficientu palīdzību no saimniecības kopējā atbalsta apjoma tiks nodalīts atbalsts, kurš attiecināms uz piena nozari - skatīt pie rezultātiem - atbalsta maksājumi pienam.</t>
  </si>
  <si>
    <t>Pašizmaksa: 2013.gadā, vidēji valstī piena saimniecībā, kurā ir 16 slaucamās govis</t>
  </si>
  <si>
    <t>Ja maina izmaksas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</si>
</sst>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_-;\-* #,##0.00_-;_-* &quot;-&quot;??_-;_-@_-"/>
    <numFmt numFmtId="164" formatCode="_(* #,##0.00_);_(* \(#,##0.00\);_(* &quot;&quot;_);_(@_)"/>
    <numFmt numFmtId="165" formatCode="0.0;\-0.0;\-"/>
    <numFmt numFmtId="166" formatCode="0.0000_ ;\-0.0000\ "/>
    <numFmt numFmtId="167" formatCode="0.000"/>
    <numFmt numFmtId="168" formatCode="#,###,###;\-#,###,###;\-"/>
    <numFmt numFmtId="169" formatCode="_-* #,##0.0000_-;\-* #,##0.0000_-;_-* &quot;-&quot;??_-;_-@_-"/>
    <numFmt numFmtId="170" formatCode="0.0"/>
    <numFmt numFmtId="171" formatCode="0.0%"/>
    <numFmt numFmtId="172" formatCode="#,##0.000"/>
    <numFmt numFmtId="173" formatCode="0.00_ ;\-0.00\ "/>
    <numFmt numFmtId="174" formatCode="0.00;\-0.00;\-"/>
    <numFmt numFmtId="175" formatCode="_-* #,##0.0_-;\-* #,##0.0_-;_-* &quot;-&quot;??_-;_-@_-"/>
    <numFmt numFmtId="176" formatCode="_-* #,##0_-;\-* #,##0_-;_-* &quot;-&quot;??_-;_-@_-"/>
    <numFmt numFmtId="177" formatCode="0.0000"/>
  </numFmts>
  <fonts count="69" x14ac:knownFonts="1">
    <font>
      <sz val="11"/>
      <color theme="1"/>
      <name val="Calibri"/>
      <family val="2"/>
      <charset val="186"/>
      <scheme val="minor"/>
    </font>
    <font>
      <sz val="11"/>
      <color theme="1"/>
      <name val="Calibri"/>
      <family val="2"/>
      <charset val="186"/>
      <scheme val="minor"/>
    </font>
    <font>
      <sz val="10"/>
      <name val="Arial"/>
      <family val="2"/>
      <charset val="186"/>
    </font>
    <font>
      <b/>
      <sz val="10"/>
      <color theme="0"/>
      <name val="Arial"/>
      <family val="2"/>
      <charset val="186"/>
    </font>
    <font>
      <sz val="10"/>
      <color theme="4" tint="0.79998168889431442"/>
      <name val="Arial"/>
      <family val="2"/>
      <charset val="186"/>
    </font>
    <font>
      <b/>
      <sz val="10"/>
      <color indexed="31"/>
      <name val="Arial"/>
      <family val="2"/>
      <charset val="186"/>
    </font>
    <font>
      <sz val="10"/>
      <name val="Arial"/>
      <family val="2"/>
      <charset val="186"/>
    </font>
    <font>
      <b/>
      <sz val="10"/>
      <color theme="9" tint="-0.249977111117893"/>
      <name val="Arial"/>
      <family val="2"/>
      <charset val="186"/>
    </font>
    <font>
      <b/>
      <sz val="10"/>
      <color theme="5" tint="0.39997558519241921"/>
      <name val="Arial"/>
      <family val="2"/>
      <charset val="186"/>
    </font>
    <font>
      <b/>
      <sz val="10"/>
      <name val="Arial"/>
      <family val="2"/>
      <charset val="186"/>
    </font>
    <font>
      <sz val="10"/>
      <color theme="0"/>
      <name val="Arial"/>
      <family val="2"/>
      <charset val="186"/>
    </font>
    <font>
      <b/>
      <sz val="11"/>
      <color theme="9" tint="-0.499984740745262"/>
      <name val="Arial"/>
      <family val="2"/>
      <charset val="186"/>
    </font>
    <font>
      <sz val="10"/>
      <name val="Times New Roman"/>
      <family val="1"/>
      <charset val="186"/>
    </font>
    <font>
      <b/>
      <sz val="10"/>
      <name val="Times New Roman"/>
      <family val="1"/>
      <charset val="186"/>
    </font>
    <font>
      <sz val="14"/>
      <name val="Times New Roman"/>
      <family val="1"/>
      <charset val="186"/>
    </font>
    <font>
      <sz val="10"/>
      <name val="Times New Roman"/>
      <family val="1"/>
    </font>
    <font>
      <b/>
      <sz val="10"/>
      <color indexed="10"/>
      <name val="Times New Roman"/>
      <family val="1"/>
      <charset val="186"/>
    </font>
    <font>
      <b/>
      <sz val="13"/>
      <color indexed="10"/>
      <name val="Times New Roman"/>
      <family val="1"/>
      <charset val="186"/>
    </font>
    <font>
      <b/>
      <sz val="11"/>
      <color rgb="FFC00000"/>
      <name val="Times New Roman"/>
      <family val="1"/>
      <charset val="186"/>
    </font>
    <font>
      <b/>
      <sz val="10"/>
      <color indexed="8"/>
      <name val="Times New Roman"/>
      <family val="1"/>
      <charset val="186"/>
    </font>
    <font>
      <sz val="9"/>
      <name val="Arial"/>
      <family val="2"/>
      <charset val="186"/>
    </font>
    <font>
      <sz val="8"/>
      <name val="Times New Roman"/>
      <family val="1"/>
      <charset val="186"/>
    </font>
    <font>
      <sz val="8"/>
      <name val="Arial"/>
      <family val="2"/>
      <charset val="186"/>
    </font>
    <font>
      <b/>
      <sz val="12"/>
      <color rgb="FFC00000"/>
      <name val="Times New Roman"/>
      <family val="1"/>
      <charset val="186"/>
    </font>
    <font>
      <b/>
      <sz val="12"/>
      <name val="Times New Roman"/>
      <family val="1"/>
      <charset val="186"/>
    </font>
    <font>
      <b/>
      <u/>
      <sz val="11"/>
      <color theme="9" tint="-0.499984740745262"/>
      <name val="Arial"/>
      <family val="2"/>
      <charset val="186"/>
    </font>
    <font>
      <b/>
      <sz val="10"/>
      <color rgb="FFFFFF00"/>
      <name val="Arial"/>
      <family val="2"/>
      <charset val="186"/>
    </font>
    <font>
      <b/>
      <sz val="10"/>
      <color theme="5" tint="0.59999389629810485"/>
      <name val="Arial"/>
      <family val="2"/>
      <charset val="186"/>
    </font>
    <font>
      <sz val="10"/>
      <color rgb="FFFF0000"/>
      <name val="Arial"/>
      <family val="2"/>
      <charset val="186"/>
    </font>
    <font>
      <sz val="11"/>
      <color rgb="FFFF0000"/>
      <name val="Calibri"/>
      <family val="2"/>
      <charset val="186"/>
      <scheme val="minor"/>
    </font>
    <font>
      <sz val="11"/>
      <name val="Calibri"/>
      <family val="2"/>
      <charset val="186"/>
      <scheme val="minor"/>
    </font>
    <font>
      <sz val="10"/>
      <name val="Arial"/>
      <family val="2"/>
      <charset val="186"/>
    </font>
    <font>
      <b/>
      <sz val="16"/>
      <color theme="7" tint="0.39997558519241921"/>
      <name val="Arial"/>
      <family val="2"/>
      <charset val="186"/>
    </font>
    <font>
      <b/>
      <sz val="12"/>
      <color theme="0"/>
      <name val="Arial"/>
      <family val="2"/>
      <charset val="186"/>
    </font>
    <font>
      <sz val="10"/>
      <color rgb="FFFF0000"/>
      <name val="Times New Roman"/>
      <family val="1"/>
      <charset val="186"/>
    </font>
    <font>
      <u/>
      <sz val="11"/>
      <color theme="1"/>
      <name val="Calibri"/>
      <family val="2"/>
      <charset val="186"/>
      <scheme val="minor"/>
    </font>
    <font>
      <u/>
      <sz val="11"/>
      <name val="Calibri"/>
      <family val="2"/>
      <charset val="186"/>
      <scheme val="minor"/>
    </font>
    <font>
      <b/>
      <sz val="10"/>
      <color rgb="FFFF0000"/>
      <name val="Arial"/>
      <family val="2"/>
      <charset val="186"/>
    </font>
    <font>
      <b/>
      <sz val="12"/>
      <color rgb="FFFF0000"/>
      <name val="Times New Roman"/>
      <family val="1"/>
      <charset val="186"/>
    </font>
    <font>
      <u/>
      <sz val="11"/>
      <color theme="10"/>
      <name val="Calibri"/>
      <family val="2"/>
      <charset val="186"/>
      <scheme val="minor"/>
    </font>
    <font>
      <b/>
      <u/>
      <sz val="18"/>
      <color theme="10"/>
      <name val="Calibri"/>
      <family val="2"/>
      <charset val="186"/>
      <scheme val="minor"/>
    </font>
    <font>
      <b/>
      <u/>
      <sz val="20"/>
      <color theme="10"/>
      <name val="Calibri"/>
      <family val="2"/>
      <charset val="186"/>
      <scheme val="minor"/>
    </font>
    <font>
      <b/>
      <sz val="11"/>
      <color theme="1"/>
      <name val="Calibri"/>
      <family val="2"/>
      <charset val="186"/>
      <scheme val="minor"/>
    </font>
    <font>
      <sz val="12"/>
      <color theme="1"/>
      <name val="Calibri"/>
      <family val="2"/>
      <charset val="186"/>
      <scheme val="minor"/>
    </font>
    <font>
      <b/>
      <sz val="10"/>
      <color rgb="FFFF0000"/>
      <name val="Times New Roman"/>
      <family val="1"/>
      <charset val="186"/>
    </font>
    <font>
      <b/>
      <sz val="11"/>
      <name val="Times New Roman"/>
      <family val="1"/>
      <charset val="186"/>
    </font>
    <font>
      <sz val="10"/>
      <color rgb="FFFF0000"/>
      <name val="Times New Roman"/>
      <family val="1"/>
    </font>
    <font>
      <strike/>
      <sz val="10"/>
      <name val="Times New Roman"/>
      <family val="1"/>
      <charset val="186"/>
    </font>
    <font>
      <sz val="12"/>
      <name val="Arial"/>
      <family val="2"/>
      <charset val="186"/>
    </font>
    <font>
      <sz val="10"/>
      <color rgb="FF7030A0"/>
      <name val="Arial"/>
      <family val="2"/>
      <charset val="186"/>
    </font>
    <font>
      <b/>
      <sz val="11"/>
      <color indexed="8"/>
      <name val="Calibri"/>
      <family val="2"/>
      <charset val="186"/>
    </font>
    <font>
      <sz val="10"/>
      <color rgb="FF7030A0"/>
      <name val="Times New Roman"/>
      <family val="1"/>
      <charset val="186"/>
    </font>
    <font>
      <b/>
      <sz val="10"/>
      <color rgb="FF7030A0"/>
      <name val="Times New Roman"/>
      <family val="1"/>
      <charset val="186"/>
    </font>
    <font>
      <sz val="11"/>
      <color rgb="FF7030A0"/>
      <name val="Calibri"/>
      <family val="2"/>
      <charset val="186"/>
      <scheme val="minor"/>
    </font>
    <font>
      <b/>
      <sz val="10"/>
      <color rgb="FFFFCC99"/>
      <name val="Arial"/>
      <family val="2"/>
      <charset val="186"/>
    </font>
    <font>
      <b/>
      <sz val="10"/>
      <color theme="4" tint="0.79998168889431442"/>
      <name val="Arial"/>
      <family val="2"/>
      <charset val="186"/>
    </font>
    <font>
      <b/>
      <sz val="12"/>
      <color rgb="FFFFC000"/>
      <name val="Arial"/>
      <family val="2"/>
      <charset val="186"/>
    </font>
    <font>
      <sz val="10"/>
      <color theme="4" tint="-0.249977111117893"/>
      <name val="Arial"/>
      <family val="2"/>
      <charset val="186"/>
    </font>
    <font>
      <strike/>
      <sz val="10"/>
      <name val="Arial"/>
      <family val="2"/>
      <charset val="186"/>
    </font>
    <font>
      <strike/>
      <sz val="10"/>
      <color rgb="FFFF0000"/>
      <name val="Arial"/>
      <family val="2"/>
      <charset val="186"/>
    </font>
    <font>
      <b/>
      <sz val="9"/>
      <name val="Arial"/>
      <family val="2"/>
      <charset val="186"/>
    </font>
    <font>
      <sz val="12"/>
      <color rgb="FF00B050"/>
      <name val="Arial"/>
      <family val="2"/>
      <charset val="186"/>
    </font>
    <font>
      <b/>
      <sz val="12"/>
      <name val="Arial"/>
      <family val="2"/>
      <charset val="186"/>
    </font>
    <font>
      <u/>
      <sz val="12"/>
      <name val="Arial"/>
      <family val="2"/>
      <charset val="186"/>
    </font>
    <font>
      <b/>
      <sz val="10"/>
      <name val="Calibri Light"/>
      <family val="2"/>
      <charset val="186"/>
    </font>
    <font>
      <sz val="10"/>
      <name val="Calibri Light"/>
      <family val="2"/>
      <charset val="186"/>
    </font>
    <font>
      <b/>
      <sz val="12"/>
      <color theme="5" tint="0.59999389629810485"/>
      <name val="Arial"/>
      <family val="2"/>
      <charset val="186"/>
    </font>
    <font>
      <sz val="10"/>
      <color theme="0" tint="-0.14999847407452621"/>
      <name val="Arial"/>
      <family val="2"/>
      <charset val="186"/>
    </font>
    <font>
      <b/>
      <sz val="10"/>
      <color theme="0" tint="-0.14999847407452621"/>
      <name val="Arial"/>
      <family val="2"/>
      <charset val="186"/>
    </font>
  </fonts>
  <fills count="20">
    <fill>
      <patternFill patternType="none"/>
    </fill>
    <fill>
      <patternFill patternType="gray125"/>
    </fill>
    <fill>
      <patternFill patternType="solid">
        <fgColor indexed="22"/>
        <bgColor indexed="64"/>
      </patternFill>
    </fill>
    <fill>
      <patternFill patternType="solid">
        <fgColor theme="6" tint="0.39997558519241921"/>
        <bgColor indexed="64"/>
      </patternFill>
    </fill>
    <fill>
      <patternFill patternType="solid">
        <fgColor theme="9" tint="-0.249977111117893"/>
        <bgColor indexed="64"/>
      </patternFill>
    </fill>
    <fill>
      <patternFill patternType="solid">
        <fgColor theme="9"/>
        <bgColor indexed="64"/>
      </patternFill>
    </fill>
    <fill>
      <patternFill patternType="solid">
        <fgColor theme="9" tint="-0.499984740745262"/>
        <bgColor indexed="64"/>
      </patternFill>
    </fill>
    <fill>
      <patternFill patternType="solid">
        <fgColor rgb="FF92D050"/>
        <bgColor indexed="64"/>
      </patternFill>
    </fill>
    <fill>
      <patternFill patternType="solid">
        <fgColor theme="0" tint="-0.249977111117893"/>
        <bgColor indexed="64"/>
      </patternFill>
    </fill>
    <fill>
      <patternFill patternType="solid">
        <fgColor rgb="FFFFFF00"/>
        <bgColor indexed="64"/>
      </patternFill>
    </fill>
    <fill>
      <patternFill patternType="solid">
        <fgColor rgb="FF00B050"/>
        <bgColor indexed="64"/>
      </patternFill>
    </fill>
    <fill>
      <patternFill patternType="solid">
        <fgColor rgb="FF61953D"/>
        <bgColor indexed="64"/>
      </patternFill>
    </fill>
    <fill>
      <patternFill patternType="solid">
        <fgColor rgb="FFFF0000"/>
        <bgColor indexed="64"/>
      </patternFill>
    </fill>
    <fill>
      <patternFill patternType="solid">
        <fgColor rgb="FF73B149"/>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theme="9" tint="-0.24994659260841701"/>
      </left>
      <right style="medium">
        <color theme="9" tint="-0.24994659260841701"/>
      </right>
      <top style="medium">
        <color theme="9" tint="-0.24994659260841701"/>
      </top>
      <bottom style="medium">
        <color theme="9" tint="-0.24994659260841701"/>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thin">
        <color indexed="64"/>
      </left>
      <right style="thin">
        <color indexed="64"/>
      </right>
      <top/>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theme="9" tint="-0.24994659260841701"/>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thin">
        <color indexed="64"/>
      </left>
      <right/>
      <top/>
      <bottom/>
      <diagonal/>
    </border>
    <border>
      <left style="medium">
        <color indexed="64"/>
      </left>
      <right/>
      <top/>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theme="9" tint="-0.24994659260841701"/>
      </right>
      <top style="medium">
        <color theme="9" tint="-0.24994659260841701"/>
      </top>
      <bottom style="medium">
        <color indexed="64"/>
      </bottom>
      <diagonal/>
    </border>
    <border>
      <left style="thin">
        <color indexed="64"/>
      </left>
      <right/>
      <top/>
      <bottom style="thin">
        <color indexed="64"/>
      </bottom>
      <diagonal/>
    </border>
  </borders>
  <cellStyleXfs count="13">
    <xf numFmtId="0" fontId="0" fillId="0" borderId="0"/>
    <xf numFmtId="0" fontId="2" fillId="0" borderId="0"/>
    <xf numFmtId="43" fontId="1" fillId="0" borderId="0" applyFont="0" applyFill="0" applyBorder="0" applyAlignment="0" applyProtection="0"/>
    <xf numFmtId="0" fontId="6" fillId="0" borderId="0"/>
    <xf numFmtId="0" fontId="6" fillId="0" borderId="0"/>
    <xf numFmtId="0" fontId="6" fillId="0" borderId="0"/>
    <xf numFmtId="0" fontId="1" fillId="0" borderId="0"/>
    <xf numFmtId="0" fontId="1" fillId="0" borderId="0"/>
    <xf numFmtId="9" fontId="1" fillId="0" borderId="0" applyFont="0" applyFill="0" applyBorder="0" applyAlignment="0" applyProtection="0"/>
    <xf numFmtId="0" fontId="31" fillId="0" borderId="0"/>
    <xf numFmtId="0" fontId="39" fillId="0" borderId="0" applyNumberFormat="0" applyFill="0" applyBorder="0" applyAlignment="0" applyProtection="0"/>
    <xf numFmtId="0" fontId="2" fillId="0" borderId="0"/>
    <xf numFmtId="0" fontId="2" fillId="0" borderId="0"/>
  </cellStyleXfs>
  <cellXfs count="365">
    <xf numFmtId="0" fontId="0" fillId="0" borderId="0" xfId="0"/>
    <xf numFmtId="0" fontId="2" fillId="2" borderId="0" xfId="1" applyFill="1"/>
    <xf numFmtId="164" fontId="12" fillId="0" borderId="0" xfId="3" applyNumberFormat="1" applyFont="1" applyAlignment="1">
      <alignment horizontal="center" vertical="center"/>
    </xf>
    <xf numFmtId="164" fontId="12" fillId="0" borderId="0" xfId="3" applyNumberFormat="1" applyFont="1" applyAlignment="1">
      <alignment vertical="center"/>
    </xf>
    <xf numFmtId="0" fontId="6" fillId="0" borderId="0" xfId="4"/>
    <xf numFmtId="0" fontId="14" fillId="0" borderId="0" xfId="3" applyFont="1" applyAlignment="1">
      <alignment horizontal="center" vertical="center"/>
    </xf>
    <xf numFmtId="0" fontId="14" fillId="0" borderId="0" xfId="3" applyFont="1" applyAlignment="1">
      <alignment vertical="center"/>
    </xf>
    <xf numFmtId="0" fontId="16" fillId="0" borderId="0" xfId="3" applyFont="1" applyAlignment="1">
      <alignment horizontal="center" vertical="center"/>
    </xf>
    <xf numFmtId="164" fontId="17" fillId="0" borderId="0" xfId="3" applyNumberFormat="1" applyFont="1" applyAlignment="1">
      <alignment vertical="center"/>
    </xf>
    <xf numFmtId="0" fontId="6" fillId="0" borderId="0" xfId="4" applyAlignment="1">
      <alignment horizontal="center"/>
    </xf>
    <xf numFmtId="0" fontId="6" fillId="0" borderId="0" xfId="4" applyAlignment="1">
      <alignment horizontal="center" wrapText="1"/>
    </xf>
    <xf numFmtId="166" fontId="20" fillId="0" borderId="0" xfId="4" applyNumberFormat="1" applyFont="1"/>
    <xf numFmtId="166" fontId="6" fillId="0" borderId="0" xfId="4" applyNumberFormat="1"/>
    <xf numFmtId="164" fontId="21" fillId="0" borderId="0" xfId="3" applyNumberFormat="1" applyFont="1" applyAlignment="1">
      <alignment horizontal="center" vertical="center" wrapText="1"/>
    </xf>
    <xf numFmtId="166" fontId="6" fillId="0" borderId="0" xfId="4" applyNumberFormat="1" applyAlignment="1">
      <alignment horizontal="left" vertical="top"/>
    </xf>
    <xf numFmtId="167" fontId="22" fillId="0" borderId="0" xfId="4" applyNumberFormat="1" applyFont="1" applyAlignment="1">
      <alignment horizontal="center"/>
    </xf>
    <xf numFmtId="2" fontId="22" fillId="0" borderId="0" xfId="4" applyNumberFormat="1" applyFont="1" applyAlignment="1">
      <alignment horizontal="center"/>
    </xf>
    <xf numFmtId="0" fontId="2" fillId="2" borderId="0" xfId="1" applyFill="1" applyAlignment="1">
      <alignment horizontal="center" vertical="center"/>
    </xf>
    <xf numFmtId="0" fontId="0" fillId="0" borderId="0" xfId="0" applyAlignment="1">
      <alignment horizontal="center" vertical="top"/>
    </xf>
    <xf numFmtId="0" fontId="2" fillId="0" borderId="0" xfId="1" applyAlignment="1">
      <alignment horizontal="center" vertical="center"/>
    </xf>
    <xf numFmtId="0" fontId="0" fillId="0" borderId="0" xfId="0" applyAlignment="1">
      <alignment vertical="center" wrapText="1"/>
    </xf>
    <xf numFmtId="0" fontId="2" fillId="0" borderId="0" xfId="1" applyAlignment="1">
      <alignment vertical="center" wrapText="1"/>
    </xf>
    <xf numFmtId="0" fontId="29" fillId="0" borderId="0" xfId="0" applyFont="1" applyAlignment="1">
      <alignment vertical="center" wrapText="1"/>
    </xf>
    <xf numFmtId="0" fontId="2" fillId="2" borderId="0" xfId="1" applyFill="1" applyAlignment="1">
      <alignment horizontal="right" vertical="center"/>
    </xf>
    <xf numFmtId="0" fontId="2" fillId="2" borderId="0" xfId="1" applyFill="1" applyAlignment="1">
      <alignment horizontal="right" vertical="center" wrapText="1"/>
    </xf>
    <xf numFmtId="0" fontId="31" fillId="2" borderId="0" xfId="9" applyFill="1"/>
    <xf numFmtId="0" fontId="31" fillId="0" borderId="0" xfId="9"/>
    <xf numFmtId="0" fontId="30" fillId="0" borderId="0" xfId="0" applyFont="1" applyAlignment="1">
      <alignment vertical="center" wrapText="1"/>
    </xf>
    <xf numFmtId="0" fontId="28" fillId="0" borderId="0" xfId="1" applyFont="1" applyAlignment="1">
      <alignment horizontal="center" vertical="center"/>
    </xf>
    <xf numFmtId="0" fontId="33" fillId="13" borderId="2" xfId="1" applyFont="1" applyFill="1" applyBorder="1" applyAlignment="1">
      <alignment vertical="center"/>
    </xf>
    <xf numFmtId="0" fontId="9" fillId="13" borderId="1" xfId="9" applyFont="1" applyFill="1" applyBorder="1" applyAlignment="1">
      <alignment vertical="center"/>
    </xf>
    <xf numFmtId="4" fontId="3" fillId="13" borderId="4" xfId="9" applyNumberFormat="1" applyFont="1" applyFill="1" applyBorder="1" applyAlignment="1">
      <alignment horizontal="center" vertical="center"/>
    </xf>
    <xf numFmtId="0" fontId="33" fillId="7" borderId="2" xfId="1" applyFont="1" applyFill="1" applyBorder="1" applyAlignment="1">
      <alignment vertical="center"/>
    </xf>
    <xf numFmtId="4" fontId="3" fillId="13" borderId="4" xfId="9" applyNumberFormat="1" applyFont="1" applyFill="1" applyBorder="1" applyAlignment="1">
      <alignment horizontal="right" vertical="center"/>
    </xf>
    <xf numFmtId="4" fontId="3" fillId="13" borderId="1" xfId="9" applyNumberFormat="1" applyFont="1" applyFill="1" applyBorder="1" applyAlignment="1">
      <alignment horizontal="right" vertical="center"/>
    </xf>
    <xf numFmtId="43" fontId="33" fillId="7" borderId="2" xfId="1" applyNumberFormat="1" applyFont="1" applyFill="1" applyBorder="1" applyAlignment="1">
      <alignment horizontal="right" vertical="center"/>
    </xf>
    <xf numFmtId="0" fontId="33" fillId="7" borderId="2" xfId="1" applyFont="1" applyFill="1" applyBorder="1" applyAlignment="1">
      <alignment horizontal="center" vertical="center"/>
    </xf>
    <xf numFmtId="165" fontId="12" fillId="8" borderId="12" xfId="3" applyNumberFormat="1" applyFont="1" applyFill="1" applyBorder="1" applyAlignment="1">
      <alignment horizontal="right" vertical="center"/>
    </xf>
    <xf numFmtId="0" fontId="2" fillId="0" borderId="0" xfId="4" applyFont="1"/>
    <xf numFmtId="0" fontId="18" fillId="0" borderId="0" xfId="5" applyFont="1" applyAlignment="1">
      <alignment horizontal="center" vertical="center" wrapText="1"/>
    </xf>
    <xf numFmtId="165" fontId="12" fillId="0" borderId="0" xfId="3" applyNumberFormat="1" applyFont="1" applyAlignment="1">
      <alignment horizontal="right" vertical="center"/>
    </xf>
    <xf numFmtId="165" fontId="12" fillId="0" borderId="0" xfId="5" applyNumberFormat="1" applyFont="1" applyAlignment="1">
      <alignment horizontal="right" vertical="center"/>
    </xf>
    <xf numFmtId="168" fontId="12" fillId="0" borderId="0" xfId="3" applyNumberFormat="1" applyFont="1" applyAlignment="1">
      <alignment vertical="center"/>
    </xf>
    <xf numFmtId="0" fontId="23" fillId="0" borderId="0" xfId="3" applyFont="1" applyAlignment="1">
      <alignment horizontal="center" vertical="center"/>
    </xf>
    <xf numFmtId="169" fontId="15" fillId="0" borderId="0" xfId="2" applyNumberFormat="1" applyFont="1" applyFill="1" applyBorder="1" applyAlignment="1">
      <alignment horizontal="center" vertical="center"/>
    </xf>
    <xf numFmtId="165" fontId="34" fillId="0" borderId="0" xfId="3" applyNumberFormat="1" applyFont="1" applyAlignment="1">
      <alignment horizontal="right" vertical="center"/>
    </xf>
    <xf numFmtId="9" fontId="3" fillId="13" borderId="4" xfId="8" applyFont="1" applyFill="1" applyBorder="1" applyAlignment="1">
      <alignment horizontal="right" vertical="center"/>
    </xf>
    <xf numFmtId="4" fontId="6" fillId="0" borderId="0" xfId="4" applyNumberFormat="1"/>
    <xf numFmtId="0" fontId="2" fillId="9" borderId="0" xfId="1" applyFill="1" applyAlignment="1">
      <alignment horizontal="right" vertical="center" wrapText="1"/>
    </xf>
    <xf numFmtId="0" fontId="3" fillId="11" borderId="19" xfId="1" applyFont="1" applyFill="1" applyBorder="1" applyAlignment="1">
      <alignment horizontal="left" vertical="center" wrapText="1"/>
    </xf>
    <xf numFmtId="0" fontId="3" fillId="11" borderId="17" xfId="1" applyFont="1" applyFill="1" applyBorder="1" applyAlignment="1">
      <alignment horizontal="left" vertical="center" wrapText="1"/>
    </xf>
    <xf numFmtId="0" fontId="10" fillId="11" borderId="30" xfId="1" applyFont="1" applyFill="1" applyBorder="1" applyAlignment="1">
      <alignment horizontal="center" vertical="center"/>
    </xf>
    <xf numFmtId="0" fontId="10" fillId="11" borderId="20" xfId="1" applyFont="1" applyFill="1" applyBorder="1" applyAlignment="1">
      <alignment horizontal="center" vertical="center"/>
    </xf>
    <xf numFmtId="0" fontId="3" fillId="11" borderId="19" xfId="1" applyFont="1" applyFill="1" applyBorder="1" applyAlignment="1">
      <alignment horizontal="right" vertical="center" wrapText="1"/>
    </xf>
    <xf numFmtId="0" fontId="10" fillId="11" borderId="18" xfId="1" applyFont="1" applyFill="1" applyBorder="1" applyAlignment="1">
      <alignment horizontal="center" vertical="center"/>
    </xf>
    <xf numFmtId="0" fontId="3" fillId="11" borderId="17" xfId="1" applyFont="1" applyFill="1" applyBorder="1" applyAlignment="1">
      <alignment horizontal="right" vertical="center" wrapText="1"/>
    </xf>
    <xf numFmtId="0" fontId="3" fillId="11" borderId="13" xfId="1" quotePrefix="1" applyFont="1" applyFill="1" applyBorder="1" applyAlignment="1">
      <alignment horizontal="right" vertical="center" wrapText="1"/>
    </xf>
    <xf numFmtId="172" fontId="3" fillId="13" borderId="4" xfId="9" applyNumberFormat="1" applyFont="1" applyFill="1" applyBorder="1" applyAlignment="1">
      <alignment horizontal="right" vertical="center"/>
    </xf>
    <xf numFmtId="164" fontId="12" fillId="0" borderId="1" xfId="3" applyNumberFormat="1" applyFont="1" applyBorder="1" applyAlignment="1">
      <alignment vertical="center"/>
    </xf>
    <xf numFmtId="49" fontId="13" fillId="0" borderId="4" xfId="3" applyNumberFormat="1" applyFont="1" applyBorder="1" applyAlignment="1">
      <alignment vertical="center"/>
    </xf>
    <xf numFmtId="165" fontId="13" fillId="0" borderId="4" xfId="3" applyNumberFormat="1" applyFont="1" applyBorder="1" applyAlignment="1">
      <alignment vertical="center"/>
    </xf>
    <xf numFmtId="0" fontId="13" fillId="0" borderId="0" xfId="4" applyFont="1"/>
    <xf numFmtId="164" fontId="12" fillId="0" borderId="4" xfId="3" applyNumberFormat="1" applyFont="1" applyBorder="1" applyAlignment="1">
      <alignment vertical="center"/>
    </xf>
    <xf numFmtId="0" fontId="20" fillId="0" borderId="4" xfId="6" applyFont="1" applyBorder="1"/>
    <xf numFmtId="0" fontId="20" fillId="0" borderId="4" xfId="7" applyFont="1" applyBorder="1"/>
    <xf numFmtId="49" fontId="12" fillId="0" borderId="4" xfId="3" applyNumberFormat="1" applyFont="1" applyBorder="1" applyAlignment="1">
      <alignment vertical="center"/>
    </xf>
    <xf numFmtId="1" fontId="12" fillId="0" borderId="4" xfId="3" applyNumberFormat="1" applyFont="1" applyBorder="1" applyAlignment="1">
      <alignment vertical="center"/>
    </xf>
    <xf numFmtId="49" fontId="15" fillId="0" borderId="4" xfId="5" applyNumberFormat="1" applyFont="1" applyBorder="1" applyAlignment="1">
      <alignment vertical="center"/>
    </xf>
    <xf numFmtId="164" fontId="19" fillId="0" borderId="0" xfId="3" applyNumberFormat="1" applyFont="1" applyAlignment="1">
      <alignment horizontal="center" vertical="center"/>
    </xf>
    <xf numFmtId="49" fontId="12" fillId="0" borderId="8" xfId="3" applyNumberFormat="1" applyFont="1" applyBorder="1" applyAlignment="1">
      <alignment vertical="center"/>
    </xf>
    <xf numFmtId="1" fontId="12" fillId="0" borderId="8" xfId="3" applyNumberFormat="1" applyFont="1" applyBorder="1" applyAlignment="1">
      <alignment vertical="center"/>
    </xf>
    <xf numFmtId="165" fontId="13" fillId="0" borderId="23" xfId="3" applyNumberFormat="1" applyFont="1" applyBorder="1" applyAlignment="1">
      <alignment vertical="center"/>
    </xf>
    <xf numFmtId="49" fontId="12" fillId="0" borderId="36" xfId="3" applyNumberFormat="1" applyFont="1" applyBorder="1" applyAlignment="1">
      <alignment vertical="center"/>
    </xf>
    <xf numFmtId="49" fontId="15" fillId="0" borderId="36" xfId="5" applyNumberFormat="1" applyFont="1" applyBorder="1" applyAlignment="1">
      <alignment vertical="center"/>
    </xf>
    <xf numFmtId="164" fontId="12" fillId="0" borderId="38" xfId="3" applyNumberFormat="1" applyFont="1" applyBorder="1" applyAlignment="1">
      <alignment vertical="center"/>
    </xf>
    <xf numFmtId="1" fontId="15" fillId="0" borderId="29" xfId="3" applyNumberFormat="1" applyFont="1" applyBorder="1" applyAlignment="1">
      <alignment horizontal="center" vertical="center"/>
    </xf>
    <xf numFmtId="165" fontId="12" fillId="8" borderId="29" xfId="3" applyNumberFormat="1" applyFont="1" applyFill="1" applyBorder="1" applyAlignment="1">
      <alignment horizontal="right" vertical="center"/>
    </xf>
    <xf numFmtId="165" fontId="13" fillId="0" borderId="39" xfId="3" applyNumberFormat="1" applyFont="1" applyBorder="1" applyAlignment="1">
      <alignment vertical="center"/>
    </xf>
    <xf numFmtId="165" fontId="12" fillId="8" borderId="34" xfId="3" applyNumberFormat="1" applyFont="1" applyFill="1" applyBorder="1" applyAlignment="1">
      <alignment horizontal="right" vertical="center"/>
    </xf>
    <xf numFmtId="165" fontId="13" fillId="0" borderId="38" xfId="3" applyNumberFormat="1" applyFont="1" applyBorder="1" applyAlignment="1">
      <alignment vertical="center"/>
    </xf>
    <xf numFmtId="165" fontId="12" fillId="8" borderId="27" xfId="3" applyNumberFormat="1" applyFont="1" applyFill="1" applyBorder="1" applyAlignment="1">
      <alignment horizontal="right" vertical="center"/>
    </xf>
    <xf numFmtId="165" fontId="12" fillId="7" borderId="29" xfId="3" applyNumberFormat="1" applyFont="1" applyFill="1" applyBorder="1" applyAlignment="1">
      <alignment horizontal="right" vertical="center"/>
    </xf>
    <xf numFmtId="49" fontId="12" fillId="0" borderId="39" xfId="3" applyNumberFormat="1" applyFont="1" applyBorder="1" applyAlignment="1">
      <alignment vertical="center"/>
    </xf>
    <xf numFmtId="1" fontId="12" fillId="0" borderId="38" xfId="3" applyNumberFormat="1" applyFont="1" applyBorder="1" applyAlignment="1">
      <alignment vertical="center"/>
    </xf>
    <xf numFmtId="49" fontId="15" fillId="0" borderId="8" xfId="5" applyNumberFormat="1" applyFont="1" applyBorder="1" applyAlignment="1">
      <alignment vertical="center"/>
    </xf>
    <xf numFmtId="165" fontId="12" fillId="8" borderId="40" xfId="3" applyNumberFormat="1" applyFont="1" applyFill="1" applyBorder="1" applyAlignment="1">
      <alignment horizontal="right" vertical="center"/>
    </xf>
    <xf numFmtId="165" fontId="12" fillId="8" borderId="28" xfId="3" applyNumberFormat="1" applyFont="1" applyFill="1" applyBorder="1" applyAlignment="1">
      <alignment horizontal="right" vertical="center"/>
    </xf>
    <xf numFmtId="1" fontId="13" fillId="0" borderId="41" xfId="3" applyNumberFormat="1" applyFont="1" applyBorder="1" applyAlignment="1">
      <alignment vertical="center"/>
    </xf>
    <xf numFmtId="168" fontId="12" fillId="9" borderId="35" xfId="3" applyNumberFormat="1" applyFont="1" applyFill="1" applyBorder="1" applyAlignment="1">
      <alignment vertical="center"/>
    </xf>
    <xf numFmtId="1" fontId="12" fillId="0" borderId="41" xfId="3" applyNumberFormat="1" applyFont="1" applyBorder="1" applyAlignment="1">
      <alignment vertical="center"/>
    </xf>
    <xf numFmtId="49" fontId="13" fillId="0" borderId="41" xfId="3" applyNumberFormat="1" applyFont="1" applyBorder="1" applyAlignment="1">
      <alignment vertical="center"/>
    </xf>
    <xf numFmtId="165" fontId="6" fillId="0" borderId="27" xfId="4" applyNumberFormat="1" applyBorder="1"/>
    <xf numFmtId="165" fontId="6" fillId="0" borderId="29" xfId="4" applyNumberFormat="1" applyBorder="1"/>
    <xf numFmtId="165" fontId="6" fillId="0" borderId="34" xfId="4" applyNumberFormat="1" applyBorder="1"/>
    <xf numFmtId="2" fontId="2" fillId="0" borderId="0" xfId="4" applyNumberFormat="1" applyFont="1"/>
    <xf numFmtId="164" fontId="24" fillId="0" borderId="0" xfId="3" applyNumberFormat="1" applyFont="1" applyAlignment="1">
      <alignment vertical="center" textRotation="90"/>
    </xf>
    <xf numFmtId="164" fontId="12" fillId="0" borderId="42" xfId="3" applyNumberFormat="1" applyFont="1" applyBorder="1" applyAlignment="1">
      <alignment vertical="center"/>
    </xf>
    <xf numFmtId="164" fontId="12" fillId="0" borderId="25" xfId="3" applyNumberFormat="1" applyFont="1" applyBorder="1" applyAlignment="1">
      <alignment vertical="center"/>
    </xf>
    <xf numFmtId="164" fontId="12" fillId="0" borderId="26" xfId="3" applyNumberFormat="1" applyFont="1" applyBorder="1" applyAlignment="1">
      <alignment vertical="center"/>
    </xf>
    <xf numFmtId="0" fontId="38" fillId="0" borderId="0" xfId="3" applyFont="1" applyAlignment="1">
      <alignment vertical="center"/>
    </xf>
    <xf numFmtId="164" fontId="12" fillId="0" borderId="42" xfId="3" applyNumberFormat="1" applyFont="1" applyBorder="1" applyAlignment="1">
      <alignment horizontal="center" vertical="center"/>
    </xf>
    <xf numFmtId="164" fontId="12" fillId="0" borderId="25" xfId="3" applyNumberFormat="1" applyFont="1" applyBorder="1" applyAlignment="1">
      <alignment horizontal="center" vertical="center"/>
    </xf>
    <xf numFmtId="169" fontId="15" fillId="7" borderId="29" xfId="2" applyNumberFormat="1" applyFont="1" applyFill="1" applyBorder="1" applyAlignment="1">
      <alignment horizontal="center" vertical="center"/>
    </xf>
    <xf numFmtId="43" fontId="15" fillId="7" borderId="29" xfId="2" applyFont="1" applyFill="1" applyBorder="1" applyAlignment="1">
      <alignment horizontal="center" vertical="center"/>
    </xf>
    <xf numFmtId="171" fontId="15" fillId="7" borderId="34" xfId="8" applyNumberFormat="1" applyFont="1" applyFill="1" applyBorder="1" applyAlignment="1">
      <alignment horizontal="center" vertical="center"/>
    </xf>
    <xf numFmtId="1" fontId="12" fillId="0" borderId="25" xfId="3" applyNumberFormat="1" applyFont="1" applyBorder="1" applyAlignment="1">
      <alignment vertical="center"/>
    </xf>
    <xf numFmtId="43" fontId="15" fillId="7" borderId="34" xfId="2" applyFont="1" applyFill="1" applyBorder="1" applyAlignment="1">
      <alignment horizontal="center" vertical="center"/>
    </xf>
    <xf numFmtId="164" fontId="12" fillId="0" borderId="44" xfId="3" applyNumberFormat="1" applyFont="1" applyBorder="1" applyAlignment="1">
      <alignment vertical="center"/>
    </xf>
    <xf numFmtId="43" fontId="15" fillId="7" borderId="28" xfId="2" applyFont="1" applyFill="1" applyBorder="1" applyAlignment="1">
      <alignment horizontal="center" vertical="center"/>
    </xf>
    <xf numFmtId="164" fontId="13" fillId="0" borderId="41" xfId="3" applyNumberFormat="1" applyFont="1" applyBorder="1" applyAlignment="1">
      <alignment vertical="center"/>
    </xf>
    <xf numFmtId="43" fontId="13" fillId="7" borderId="35" xfId="2" applyFont="1" applyFill="1" applyBorder="1" applyAlignment="1">
      <alignment horizontal="center" vertical="center"/>
    </xf>
    <xf numFmtId="164" fontId="13" fillId="10" borderId="42" xfId="3" applyNumberFormat="1" applyFont="1" applyFill="1" applyBorder="1" applyAlignment="1">
      <alignment vertical="center"/>
    </xf>
    <xf numFmtId="164" fontId="13" fillId="10" borderId="26" xfId="3" applyNumberFormat="1" applyFont="1" applyFill="1" applyBorder="1" applyAlignment="1">
      <alignment vertical="center"/>
    </xf>
    <xf numFmtId="173" fontId="6" fillId="0" borderId="0" xfId="4" applyNumberFormat="1"/>
    <xf numFmtId="164" fontId="12" fillId="0" borderId="46" xfId="3" applyNumberFormat="1" applyFont="1" applyBorder="1" applyAlignment="1">
      <alignment vertical="center"/>
    </xf>
    <xf numFmtId="43" fontId="15" fillId="7" borderId="40" xfId="2" applyFont="1" applyFill="1" applyBorder="1" applyAlignment="1">
      <alignment horizontal="center" vertical="center"/>
    </xf>
    <xf numFmtId="0" fontId="3" fillId="11" borderId="19" xfId="1" quotePrefix="1" applyFont="1" applyFill="1" applyBorder="1" applyAlignment="1">
      <alignment horizontal="right" vertical="center" wrapText="1"/>
    </xf>
    <xf numFmtId="0" fontId="41" fillId="0" borderId="0" xfId="10" applyFont="1" applyFill="1" applyAlignment="1">
      <alignment horizontal="center"/>
    </xf>
    <xf numFmtId="0" fontId="40" fillId="0" borderId="0" xfId="10" applyFont="1" applyFill="1" applyAlignment="1">
      <alignment horizontal="center" vertical="center"/>
    </xf>
    <xf numFmtId="0" fontId="42" fillId="0" borderId="0" xfId="0" applyFont="1" applyAlignment="1">
      <alignment horizontal="center"/>
    </xf>
    <xf numFmtId="0" fontId="0" fillId="14" borderId="0" xfId="0" applyFill="1"/>
    <xf numFmtId="0" fontId="2" fillId="14" borderId="0" xfId="1" applyFill="1"/>
    <xf numFmtId="0" fontId="31" fillId="14" borderId="0" xfId="9" applyFill="1"/>
    <xf numFmtId="0" fontId="2" fillId="0" borderId="0" xfId="1"/>
    <xf numFmtId="43" fontId="2" fillId="14" borderId="0" xfId="1" applyNumberFormat="1" applyFill="1"/>
    <xf numFmtId="43" fontId="44" fillId="7" borderId="35" xfId="2" applyFont="1" applyFill="1" applyBorder="1" applyAlignment="1">
      <alignment horizontal="center" vertical="center"/>
    </xf>
    <xf numFmtId="165" fontId="34" fillId="8" borderId="29" xfId="3" applyNumberFormat="1" applyFont="1" applyFill="1" applyBorder="1" applyAlignment="1">
      <alignment horizontal="right" vertical="center"/>
    </xf>
    <xf numFmtId="0" fontId="2" fillId="0" borderId="0" xfId="4" applyFont="1" applyAlignment="1">
      <alignment horizontal="left" vertical="top"/>
    </xf>
    <xf numFmtId="0" fontId="2" fillId="0" borderId="0" xfId="4" applyFont="1" applyAlignment="1">
      <alignment horizontal="center"/>
    </xf>
    <xf numFmtId="2" fontId="6" fillId="0" borderId="0" xfId="4" applyNumberFormat="1"/>
    <xf numFmtId="1" fontId="46" fillId="0" borderId="29" xfId="3" applyNumberFormat="1" applyFont="1" applyBorder="1" applyAlignment="1">
      <alignment horizontal="center" vertical="center"/>
    </xf>
    <xf numFmtId="174" fontId="34" fillId="8" borderId="34" xfId="3" applyNumberFormat="1" applyFont="1" applyFill="1" applyBorder="1" applyAlignment="1">
      <alignment horizontal="right" vertical="center"/>
    </xf>
    <xf numFmtId="0" fontId="28" fillId="0" borderId="0" xfId="4" applyFont="1" applyAlignment="1">
      <alignment horizontal="right"/>
    </xf>
    <xf numFmtId="164" fontId="47" fillId="0" borderId="25" xfId="3" applyNumberFormat="1" applyFont="1" applyBorder="1" applyAlignment="1">
      <alignment horizontal="center" vertical="center"/>
    </xf>
    <xf numFmtId="164" fontId="47" fillId="0" borderId="1" xfId="3" applyNumberFormat="1" applyFont="1" applyBorder="1" applyAlignment="1">
      <alignment vertical="center"/>
    </xf>
    <xf numFmtId="169" fontId="47" fillId="7" borderId="29" xfId="2" applyNumberFormat="1" applyFont="1" applyFill="1" applyBorder="1" applyAlignment="1">
      <alignment horizontal="center" vertical="center"/>
    </xf>
    <xf numFmtId="164" fontId="47" fillId="0" borderId="26" xfId="3" applyNumberFormat="1" applyFont="1" applyBorder="1" applyAlignment="1">
      <alignment horizontal="center" vertical="center"/>
    </xf>
    <xf numFmtId="164" fontId="47" fillId="0" borderId="43" xfId="3" applyNumberFormat="1" applyFont="1" applyBorder="1" applyAlignment="1">
      <alignment vertical="center"/>
    </xf>
    <xf numFmtId="169" fontId="47" fillId="7" borderId="34" xfId="2" applyNumberFormat="1" applyFont="1" applyFill="1" applyBorder="1" applyAlignment="1">
      <alignment horizontal="center" vertical="center"/>
    </xf>
    <xf numFmtId="164" fontId="12" fillId="0" borderId="48" xfId="3" applyNumberFormat="1" applyFont="1" applyBorder="1" applyAlignment="1">
      <alignment vertical="center"/>
    </xf>
    <xf numFmtId="164" fontId="12" fillId="0" borderId="3" xfId="3" applyNumberFormat="1" applyFont="1" applyBorder="1" applyAlignment="1">
      <alignment vertical="center"/>
    </xf>
    <xf numFmtId="1" fontId="15" fillId="0" borderId="28" xfId="3" applyNumberFormat="1" applyFont="1" applyBorder="1" applyAlignment="1">
      <alignment horizontal="center" vertical="center"/>
    </xf>
    <xf numFmtId="2" fontId="28" fillId="0" borderId="1" xfId="4" applyNumberFormat="1" applyFont="1" applyBorder="1"/>
    <xf numFmtId="0" fontId="28" fillId="0" borderId="1" xfId="4" applyFont="1" applyBorder="1"/>
    <xf numFmtId="2" fontId="28" fillId="0" borderId="10" xfId="4" applyNumberFormat="1" applyFont="1" applyBorder="1"/>
    <xf numFmtId="0" fontId="6" fillId="0" borderId="0" xfId="4" applyAlignment="1">
      <alignment wrapText="1"/>
    </xf>
    <xf numFmtId="169" fontId="46" fillId="7" borderId="27" xfId="2" applyNumberFormat="1" applyFont="1" applyFill="1" applyBorder="1" applyAlignment="1">
      <alignment horizontal="center" vertical="center"/>
    </xf>
    <xf numFmtId="10" fontId="6" fillId="0" borderId="0" xfId="8" applyNumberFormat="1" applyFont="1" applyFill="1"/>
    <xf numFmtId="165" fontId="13" fillId="8" borderId="29" xfId="3" applyNumberFormat="1" applyFont="1" applyFill="1" applyBorder="1" applyAlignment="1">
      <alignment horizontal="right" vertical="center"/>
    </xf>
    <xf numFmtId="43" fontId="6" fillId="0" borderId="0" xfId="4" applyNumberFormat="1"/>
    <xf numFmtId="2" fontId="6" fillId="5" borderId="1" xfId="1" applyNumberFormat="1" applyFont="1" applyFill="1" applyBorder="1" applyAlignment="1">
      <alignment horizontal="center" vertical="center"/>
    </xf>
    <xf numFmtId="0" fontId="28" fillId="0" borderId="0" xfId="4" applyFont="1" applyAlignment="1">
      <alignment horizontal="left"/>
    </xf>
    <xf numFmtId="43" fontId="49" fillId="14" borderId="0" xfId="1" applyNumberFormat="1" applyFont="1" applyFill="1"/>
    <xf numFmtId="0" fontId="49" fillId="14" borderId="0" xfId="1" applyFont="1" applyFill="1"/>
    <xf numFmtId="0" fontId="50" fillId="0" borderId="0" xfId="0" applyFont="1"/>
    <xf numFmtId="0" fontId="50" fillId="0" borderId="0" xfId="0" applyFont="1" applyAlignment="1">
      <alignment horizontal="center"/>
    </xf>
    <xf numFmtId="0" fontId="0" fillId="0" borderId="0" xfId="0" quotePrefix="1"/>
    <xf numFmtId="0" fontId="42" fillId="0" borderId="0" xfId="0" applyFont="1"/>
    <xf numFmtId="0" fontId="0" fillId="15" borderId="0" xfId="0" applyFill="1"/>
    <xf numFmtId="0" fontId="0" fillId="15" borderId="0" xfId="0" quotePrefix="1" applyFill="1"/>
    <xf numFmtId="0" fontId="0" fillId="16" borderId="0" xfId="0" applyFill="1"/>
    <xf numFmtId="0" fontId="0" fillId="16" borderId="0" xfId="0" quotePrefix="1" applyFill="1"/>
    <xf numFmtId="0" fontId="0" fillId="17" borderId="0" xfId="0" applyFill="1"/>
    <xf numFmtId="0" fontId="53" fillId="0" borderId="0" xfId="0" quotePrefix="1" applyFont="1"/>
    <xf numFmtId="0" fontId="53" fillId="17" borderId="0" xfId="0" quotePrefix="1" applyFont="1" applyFill="1"/>
    <xf numFmtId="0" fontId="54" fillId="11" borderId="24" xfId="1" applyFont="1" applyFill="1" applyBorder="1" applyAlignment="1">
      <alignment horizontal="left" vertical="center" wrapText="1"/>
    </xf>
    <xf numFmtId="164" fontId="34" fillId="0" borderId="32" xfId="3" applyNumberFormat="1" applyFont="1" applyBorder="1" applyAlignment="1">
      <alignment vertical="center"/>
    </xf>
    <xf numFmtId="165" fontId="34" fillId="8" borderId="35" xfId="3" applyNumberFormat="1" applyFont="1" applyFill="1" applyBorder="1" applyAlignment="1">
      <alignment horizontal="right" vertical="center"/>
    </xf>
    <xf numFmtId="0" fontId="28" fillId="0" borderId="0" xfId="4" applyFont="1" applyAlignment="1">
      <alignment horizontal="left" vertical="top"/>
    </xf>
    <xf numFmtId="0" fontId="28" fillId="0" borderId="0" xfId="4" applyFont="1"/>
    <xf numFmtId="0" fontId="2" fillId="14" borderId="0" xfId="1" applyFill="1" applyAlignment="1">
      <alignment wrapText="1"/>
    </xf>
    <xf numFmtId="0" fontId="49" fillId="14" borderId="0" xfId="1" applyFont="1" applyFill="1" applyAlignment="1">
      <alignment wrapText="1"/>
    </xf>
    <xf numFmtId="0" fontId="28" fillId="14" borderId="0" xfId="1" applyFont="1" applyFill="1" applyAlignment="1">
      <alignment horizontal="center" vertical="center"/>
    </xf>
    <xf numFmtId="0" fontId="28" fillId="0" borderId="0" xfId="4" applyFont="1" applyAlignment="1">
      <alignment horizontal="center" vertical="center"/>
    </xf>
    <xf numFmtId="0" fontId="2" fillId="14" borderId="0" xfId="1" applyFill="1" applyAlignment="1">
      <alignment vertical="center"/>
    </xf>
    <xf numFmtId="0" fontId="57" fillId="14" borderId="0" xfId="1" applyFont="1" applyFill="1" applyAlignment="1">
      <alignment vertical="center"/>
    </xf>
    <xf numFmtId="169" fontId="15" fillId="0" borderId="29" xfId="2" applyNumberFormat="1" applyFont="1" applyFill="1" applyBorder="1" applyAlignment="1">
      <alignment horizontal="center" vertical="center"/>
    </xf>
    <xf numFmtId="0" fontId="2" fillId="18" borderId="0" xfId="4" applyFont="1" applyFill="1"/>
    <xf numFmtId="0" fontId="58" fillId="14" borderId="0" xfId="9" applyFont="1" applyFill="1"/>
    <xf numFmtId="0" fontId="59" fillId="0" borderId="0" xfId="4" applyFont="1"/>
    <xf numFmtId="169" fontId="52" fillId="0" borderId="0" xfId="2" applyNumberFormat="1" applyFont="1" applyFill="1" applyBorder="1" applyAlignment="1">
      <alignment horizontal="left" vertical="top"/>
    </xf>
    <xf numFmtId="0" fontId="57" fillId="14" borderId="23" xfId="9" applyFont="1" applyFill="1" applyBorder="1" applyAlignment="1">
      <alignment horizontal="center" vertical="center"/>
    </xf>
    <xf numFmtId="0" fontId="2" fillId="14" borderId="0" xfId="9" applyFont="1" applyFill="1"/>
    <xf numFmtId="0" fontId="2" fillId="14" borderId="0" xfId="9" applyFont="1" applyFill="1" applyAlignment="1">
      <alignment horizontal="center" vertical="center"/>
    </xf>
    <xf numFmtId="0" fontId="28" fillId="0" borderId="0" xfId="4" applyFont="1" applyAlignment="1">
      <alignment vertical="center"/>
    </xf>
    <xf numFmtId="165" fontId="12" fillId="0" borderId="6" xfId="3" applyNumberFormat="1" applyFont="1" applyBorder="1" applyAlignment="1">
      <alignment horizontal="right" vertical="center"/>
    </xf>
    <xf numFmtId="166" fontId="6" fillId="0" borderId="6" xfId="4" applyNumberFormat="1" applyBorder="1"/>
    <xf numFmtId="0" fontId="6" fillId="0" borderId="53" xfId="4" applyBorder="1"/>
    <xf numFmtId="168" fontId="12" fillId="0" borderId="6" xfId="3" applyNumberFormat="1" applyFont="1" applyBorder="1" applyAlignment="1">
      <alignment vertical="center"/>
    </xf>
    <xf numFmtId="165" fontId="12" fillId="0" borderId="53" xfId="3" applyNumberFormat="1" applyFont="1" applyBorder="1" applyAlignment="1">
      <alignment horizontal="right" vertical="center"/>
    </xf>
    <xf numFmtId="166" fontId="6" fillId="0" borderId="53" xfId="4" applyNumberFormat="1" applyBorder="1"/>
    <xf numFmtId="1" fontId="12" fillId="0" borderId="42" xfId="3" applyNumberFormat="1" applyFont="1" applyBorder="1" applyAlignment="1">
      <alignment vertical="center"/>
    </xf>
    <xf numFmtId="43" fontId="15" fillId="7" borderId="27" xfId="2" applyFont="1" applyFill="1" applyBorder="1" applyAlignment="1">
      <alignment horizontal="center" vertical="center"/>
    </xf>
    <xf numFmtId="4" fontId="6" fillId="0" borderId="57" xfId="4" applyNumberFormat="1" applyBorder="1"/>
    <xf numFmtId="4" fontId="6" fillId="0" borderId="56" xfId="4" applyNumberFormat="1" applyBorder="1"/>
    <xf numFmtId="4" fontId="6" fillId="0" borderId="58" xfId="4" applyNumberFormat="1" applyBorder="1"/>
    <xf numFmtId="4" fontId="15" fillId="0" borderId="57" xfId="2" applyNumberFormat="1" applyFont="1" applyFill="1" applyBorder="1" applyAlignment="1">
      <alignment horizontal="center" vertical="center"/>
    </xf>
    <xf numFmtId="4" fontId="15" fillId="0" borderId="56" xfId="2" applyNumberFormat="1" applyFont="1" applyFill="1" applyBorder="1" applyAlignment="1">
      <alignment horizontal="center" vertical="center"/>
    </xf>
    <xf numFmtId="4" fontId="28" fillId="0" borderId="58" xfId="4" applyNumberFormat="1" applyFont="1" applyBorder="1"/>
    <xf numFmtId="49" fontId="12" fillId="0" borderId="38" xfId="3" applyNumberFormat="1" applyFont="1" applyBorder="1" applyAlignment="1">
      <alignment vertical="center"/>
    </xf>
    <xf numFmtId="164" fontId="13" fillId="0" borderId="47" xfId="3" applyNumberFormat="1" applyFont="1" applyBorder="1" applyAlignment="1">
      <alignment vertical="center"/>
    </xf>
    <xf numFmtId="49" fontId="52" fillId="0" borderId="59" xfId="3" applyNumberFormat="1" applyFont="1" applyBorder="1" applyAlignment="1">
      <alignment vertical="center"/>
    </xf>
    <xf numFmtId="165" fontId="51" fillId="8" borderId="35" xfId="3" applyNumberFormat="1" applyFont="1" applyFill="1" applyBorder="1" applyAlignment="1">
      <alignment horizontal="right" vertical="center"/>
    </xf>
    <xf numFmtId="0" fontId="6" fillId="0" borderId="1" xfId="4" applyBorder="1"/>
    <xf numFmtId="0" fontId="6" fillId="0" borderId="57" xfId="4" applyBorder="1"/>
    <xf numFmtId="0" fontId="6" fillId="0" borderId="56" xfId="4" applyBorder="1"/>
    <xf numFmtId="0" fontId="6" fillId="0" borderId="58" xfId="4" applyBorder="1"/>
    <xf numFmtId="165" fontId="12" fillId="8" borderId="45" xfId="3" applyNumberFormat="1" applyFont="1" applyFill="1" applyBorder="1" applyAlignment="1">
      <alignment horizontal="right" vertical="center"/>
    </xf>
    <xf numFmtId="0" fontId="6" fillId="0" borderId="14" xfId="4" applyBorder="1"/>
    <xf numFmtId="0" fontId="6" fillId="0" borderId="45" xfId="4" applyBorder="1"/>
    <xf numFmtId="4" fontId="6" fillId="0" borderId="16" xfId="4" applyNumberFormat="1" applyBorder="1"/>
    <xf numFmtId="165" fontId="12" fillId="0" borderId="14" xfId="3" applyNumberFormat="1" applyFont="1" applyBorder="1" applyAlignment="1">
      <alignment horizontal="right" vertical="center"/>
    </xf>
    <xf numFmtId="166" fontId="6" fillId="0" borderId="14" xfId="4" applyNumberFormat="1" applyBorder="1"/>
    <xf numFmtId="0" fontId="28" fillId="0" borderId="14" xfId="4" applyFont="1" applyBorder="1"/>
    <xf numFmtId="0" fontId="32" fillId="6" borderId="0" xfId="9" applyFont="1" applyFill="1" applyAlignment="1">
      <alignment horizontal="left" vertical="center"/>
    </xf>
    <xf numFmtId="0" fontId="5" fillId="4" borderId="1" xfId="1" applyFont="1" applyFill="1" applyBorder="1" applyAlignment="1">
      <alignment horizontal="center" vertical="center" wrapText="1"/>
    </xf>
    <xf numFmtId="0" fontId="5" fillId="4" borderId="19" xfId="1" applyFont="1" applyFill="1" applyBorder="1" applyAlignment="1">
      <alignment vertical="center" wrapText="1"/>
    </xf>
    <xf numFmtId="0" fontId="5" fillId="4" borderId="3" xfId="1" applyFont="1" applyFill="1" applyBorder="1" applyAlignment="1">
      <alignment vertical="center" wrapText="1"/>
    </xf>
    <xf numFmtId="165" fontId="12" fillId="0" borderId="1" xfId="3" applyNumberFormat="1" applyFont="1" applyBorder="1" applyAlignment="1">
      <alignment horizontal="right" vertical="center"/>
    </xf>
    <xf numFmtId="166" fontId="2" fillId="0" borderId="1" xfId="4" applyNumberFormat="1" applyFont="1" applyBorder="1"/>
    <xf numFmtId="0" fontId="2" fillId="0" borderId="1" xfId="4" applyFont="1" applyBorder="1" applyAlignment="1">
      <alignment horizontal="center"/>
    </xf>
    <xf numFmtId="0" fontId="2" fillId="0" borderId="1" xfId="4" applyFont="1" applyBorder="1"/>
    <xf numFmtId="164" fontId="12" fillId="0" borderId="0" xfId="3" applyNumberFormat="1" applyFont="1" applyAlignment="1">
      <alignment horizontal="right" vertical="center"/>
    </xf>
    <xf numFmtId="164" fontId="12" fillId="0" borderId="22" xfId="3" applyNumberFormat="1" applyFont="1" applyBorder="1" applyAlignment="1">
      <alignment vertical="center"/>
    </xf>
    <xf numFmtId="49" fontId="13" fillId="0" borderId="48" xfId="3" applyNumberFormat="1" applyFont="1" applyBorder="1" applyAlignment="1">
      <alignment horizontal="left" vertical="center"/>
    </xf>
    <xf numFmtId="49" fontId="13" fillId="0" borderId="3" xfId="3" applyNumberFormat="1" applyFont="1" applyBorder="1" applyAlignment="1">
      <alignment vertical="center"/>
    </xf>
    <xf numFmtId="49" fontId="12" fillId="0" borderId="3" xfId="3" applyNumberFormat="1" applyFont="1" applyBorder="1" applyAlignment="1">
      <alignment vertical="center"/>
    </xf>
    <xf numFmtId="164" fontId="52" fillId="0" borderId="33" xfId="3" applyNumberFormat="1" applyFont="1" applyBorder="1" applyAlignment="1">
      <alignment vertical="center"/>
    </xf>
    <xf numFmtId="165" fontId="12" fillId="8" borderId="1" xfId="3" applyNumberFormat="1" applyFont="1" applyFill="1" applyBorder="1" applyAlignment="1">
      <alignment horizontal="right" vertical="center"/>
    </xf>
    <xf numFmtId="166" fontId="6" fillId="0" borderId="1" xfId="4" applyNumberFormat="1" applyBorder="1"/>
    <xf numFmtId="0" fontId="57" fillId="14" borderId="0" xfId="1" applyFont="1" applyFill="1"/>
    <xf numFmtId="43" fontId="55" fillId="4" borderId="1" xfId="2" applyFont="1" applyFill="1" applyBorder="1" applyAlignment="1">
      <alignment horizontal="center" vertical="center"/>
    </xf>
    <xf numFmtId="0" fontId="48" fillId="14" borderId="0" xfId="1" applyFont="1" applyFill="1" applyAlignment="1">
      <alignment vertical="center"/>
    </xf>
    <xf numFmtId="0" fontId="2" fillId="9" borderId="0" xfId="4" applyFont="1" applyFill="1"/>
    <xf numFmtId="164" fontId="64" fillId="0" borderId="41" xfId="3" applyNumberFormat="1" applyFont="1" applyBorder="1" applyAlignment="1">
      <alignment vertical="center"/>
    </xf>
    <xf numFmtId="165" fontId="64" fillId="0" borderId="35" xfId="4" applyNumberFormat="1" applyFont="1" applyBorder="1"/>
    <xf numFmtId="164" fontId="65" fillId="0" borderId="42" xfId="3" applyNumberFormat="1" applyFont="1" applyBorder="1" applyAlignment="1">
      <alignment horizontal="right" vertical="center"/>
    </xf>
    <xf numFmtId="165" fontId="65" fillId="0" borderId="27" xfId="4" applyNumberFormat="1" applyFont="1" applyBorder="1"/>
    <xf numFmtId="164" fontId="65" fillId="0" borderId="25" xfId="3" applyNumberFormat="1" applyFont="1" applyBorder="1" applyAlignment="1">
      <alignment horizontal="right" vertical="center"/>
    </xf>
    <xf numFmtId="165" fontId="65" fillId="0" borderId="29" xfId="4" applyNumberFormat="1" applyFont="1" applyBorder="1"/>
    <xf numFmtId="164" fontId="65" fillId="0" borderId="26" xfId="3" applyNumberFormat="1" applyFont="1" applyBorder="1" applyAlignment="1">
      <alignment horizontal="right" vertical="center"/>
    </xf>
    <xf numFmtId="165" fontId="65" fillId="0" borderId="34" xfId="4" applyNumberFormat="1" applyFont="1" applyBorder="1"/>
    <xf numFmtId="0" fontId="6" fillId="0" borderId="0" xfId="4" applyAlignment="1">
      <alignment horizontal="center" vertical="center"/>
    </xf>
    <xf numFmtId="165" fontId="13" fillId="9" borderId="35" xfId="3" applyNumberFormat="1" applyFont="1" applyFill="1" applyBorder="1" applyAlignment="1">
      <alignment vertical="center"/>
    </xf>
    <xf numFmtId="165" fontId="12" fillId="9" borderId="35" xfId="3" applyNumberFormat="1" applyFont="1" applyFill="1" applyBorder="1" applyAlignment="1">
      <alignment vertical="center"/>
    </xf>
    <xf numFmtId="2" fontId="6" fillId="0" borderId="58" xfId="4" applyNumberFormat="1" applyBorder="1"/>
    <xf numFmtId="0" fontId="59" fillId="18" borderId="0" xfId="4" applyFont="1" applyFill="1"/>
    <xf numFmtId="4" fontId="9" fillId="19" borderId="4" xfId="9" applyNumberFormat="1" applyFont="1" applyFill="1" applyBorder="1" applyAlignment="1">
      <alignment horizontal="right" vertical="center"/>
    </xf>
    <xf numFmtId="0" fontId="2" fillId="0" borderId="1" xfId="4" applyFont="1" applyBorder="1" applyAlignment="1">
      <alignment horizontal="center" vertical="center" wrapText="1"/>
    </xf>
    <xf numFmtId="176" fontId="3" fillId="11" borderId="1" xfId="1" applyNumberFormat="1" applyFont="1" applyFill="1" applyBorder="1" applyAlignment="1">
      <alignment horizontal="center" vertical="center"/>
    </xf>
    <xf numFmtId="176" fontId="4" fillId="4" borderId="37" xfId="2" applyNumberFormat="1" applyFont="1" applyFill="1" applyBorder="1" applyAlignment="1">
      <alignment horizontal="center" vertical="center"/>
    </xf>
    <xf numFmtId="176" fontId="4" fillId="4" borderId="21" xfId="2" applyNumberFormat="1" applyFont="1" applyFill="1" applyBorder="1" applyAlignment="1">
      <alignment horizontal="center" vertical="center"/>
    </xf>
    <xf numFmtId="176" fontId="55" fillId="11" borderId="31" xfId="2" applyNumberFormat="1" applyFont="1" applyFill="1" applyBorder="1" applyAlignment="1">
      <alignment horizontal="center" vertical="center"/>
    </xf>
    <xf numFmtId="0" fontId="27" fillId="4" borderId="1" xfId="1" applyFont="1" applyFill="1" applyBorder="1" applyAlignment="1">
      <alignment horizontal="left" vertical="center" wrapText="1"/>
    </xf>
    <xf numFmtId="0" fontId="4" fillId="4" borderId="1" xfId="1" applyFont="1" applyFill="1" applyBorder="1" applyAlignment="1">
      <alignment horizontal="center" vertical="center"/>
    </xf>
    <xf numFmtId="0" fontId="3" fillId="4" borderId="1" xfId="1" applyFont="1" applyFill="1" applyBorder="1" applyAlignment="1">
      <alignment horizontal="right" vertical="center" wrapText="1"/>
    </xf>
    <xf numFmtId="0" fontId="8" fillId="6" borderId="1" xfId="1" applyFont="1" applyFill="1" applyBorder="1" applyAlignment="1">
      <alignment vertical="center" wrapText="1"/>
    </xf>
    <xf numFmtId="0" fontId="66" fillId="4" borderId="1" xfId="1" applyFont="1" applyFill="1" applyBorder="1" applyAlignment="1">
      <alignment horizontal="left" vertical="center" wrapText="1"/>
    </xf>
    <xf numFmtId="0" fontId="66" fillId="4" borderId="1" xfId="1" applyFont="1" applyFill="1" applyBorder="1" applyAlignment="1">
      <alignment vertical="center" wrapText="1"/>
    </xf>
    <xf numFmtId="176" fontId="55" fillId="11" borderId="1" xfId="2" applyNumberFormat="1" applyFont="1" applyFill="1" applyBorder="1" applyAlignment="1">
      <alignment horizontal="center" vertical="center"/>
    </xf>
    <xf numFmtId="0" fontId="10" fillId="11" borderId="1" xfId="1" applyFont="1" applyFill="1" applyBorder="1" applyAlignment="1">
      <alignment horizontal="center" vertical="center"/>
    </xf>
    <xf numFmtId="0" fontId="54" fillId="11" borderId="1" xfId="1" applyFont="1" applyFill="1" applyBorder="1" applyAlignment="1">
      <alignment horizontal="left" vertical="center" wrapText="1"/>
    </xf>
    <xf numFmtId="0" fontId="10" fillId="11" borderId="1" xfId="1" applyFont="1" applyFill="1" applyBorder="1" applyAlignment="1">
      <alignment horizontal="right" vertical="center"/>
    </xf>
    <xf numFmtId="176" fontId="4" fillId="4" borderId="1" xfId="2" applyNumberFormat="1" applyFont="1" applyFill="1" applyBorder="1" applyAlignment="1">
      <alignment horizontal="center" vertical="center"/>
    </xf>
    <xf numFmtId="170" fontId="4" fillId="4" borderId="1" xfId="1" applyNumberFormat="1" applyFont="1" applyFill="1" applyBorder="1" applyAlignment="1">
      <alignment horizontal="center" vertical="center"/>
    </xf>
    <xf numFmtId="176" fontId="4" fillId="4" borderId="22" xfId="2" applyNumberFormat="1" applyFont="1" applyFill="1" applyBorder="1" applyAlignment="1">
      <alignment horizontal="center" vertical="center"/>
    </xf>
    <xf numFmtId="0" fontId="33" fillId="4" borderId="1" xfId="1" applyFont="1" applyFill="1" applyBorder="1" applyAlignment="1">
      <alignment horizontal="left" vertical="center" wrapText="1"/>
    </xf>
    <xf numFmtId="176" fontId="55" fillId="4" borderId="1" xfId="2" applyNumberFormat="1" applyFont="1" applyFill="1" applyBorder="1" applyAlignment="1">
      <alignment horizontal="center" vertical="center"/>
    </xf>
    <xf numFmtId="0" fontId="10" fillId="4" borderId="1" xfId="1" applyFont="1" applyFill="1" applyBorder="1" applyAlignment="1">
      <alignment horizontal="center" vertical="center"/>
    </xf>
    <xf numFmtId="0" fontId="3" fillId="4" borderId="1" xfId="1" applyFont="1" applyFill="1" applyBorder="1" applyAlignment="1">
      <alignment horizontal="right" vertical="center"/>
    </xf>
    <xf numFmtId="0" fontId="3" fillId="4" borderId="1" xfId="1" applyFont="1" applyFill="1" applyBorder="1" applyAlignment="1">
      <alignment horizontal="left" vertical="center" wrapText="1"/>
    </xf>
    <xf numFmtId="0" fontId="10" fillId="4" borderId="1" xfId="1" applyFont="1" applyFill="1" applyBorder="1" applyAlignment="1">
      <alignment horizontal="right" vertical="center"/>
    </xf>
    <xf numFmtId="0" fontId="3" fillId="4" borderId="1" xfId="1" applyFont="1" applyFill="1" applyBorder="1" applyAlignment="1">
      <alignment horizontal="center" vertical="center"/>
    </xf>
    <xf numFmtId="175" fontId="3" fillId="4" borderId="1" xfId="1" applyNumberFormat="1" applyFont="1" applyFill="1" applyBorder="1" applyAlignment="1">
      <alignment horizontal="center" vertical="center"/>
    </xf>
    <xf numFmtId="176" fontId="3" fillId="4" borderId="1" xfId="1" applyNumberFormat="1" applyFont="1" applyFill="1" applyBorder="1" applyAlignment="1">
      <alignment horizontal="center" vertical="center"/>
    </xf>
    <xf numFmtId="43" fontId="4" fillId="4" borderId="1" xfId="2" applyFont="1" applyFill="1" applyBorder="1" applyAlignment="1">
      <alignment horizontal="center" vertical="center"/>
    </xf>
    <xf numFmtId="1" fontId="4" fillId="4" borderId="1" xfId="1" applyNumberFormat="1" applyFont="1" applyFill="1" applyBorder="1" applyAlignment="1">
      <alignment horizontal="right" vertical="center"/>
    </xf>
    <xf numFmtId="176" fontId="10" fillId="4" borderId="1" xfId="2" applyNumberFormat="1" applyFont="1" applyFill="1" applyBorder="1" applyAlignment="1">
      <alignment horizontal="center" vertical="center"/>
    </xf>
    <xf numFmtId="0" fontId="9" fillId="5" borderId="1" xfId="1" applyFont="1" applyFill="1" applyBorder="1" applyAlignment="1">
      <alignment vertical="center"/>
    </xf>
    <xf numFmtId="0" fontId="6" fillId="5" borderId="1" xfId="1" applyFont="1" applyFill="1" applyBorder="1" applyAlignment="1">
      <alignment horizontal="center" vertical="center"/>
    </xf>
    <xf numFmtId="0" fontId="3" fillId="11" borderId="1" xfId="1" applyFont="1" applyFill="1" applyBorder="1" applyAlignment="1">
      <alignment horizontal="right" vertical="center" wrapText="1"/>
    </xf>
    <xf numFmtId="0" fontId="67" fillId="14" borderId="0" xfId="1" applyFont="1" applyFill="1" applyAlignment="1">
      <alignment horizontal="right"/>
    </xf>
    <xf numFmtId="0" fontId="68" fillId="14" borderId="0" xfId="1" applyFont="1" applyFill="1" applyAlignment="1">
      <alignment horizontal="right"/>
    </xf>
    <xf numFmtId="0" fontId="68" fillId="14" borderId="0" xfId="1" applyFont="1" applyFill="1" applyAlignment="1">
      <alignment horizontal="right" vertical="center" wrapText="1"/>
    </xf>
    <xf numFmtId="0" fontId="67" fillId="14" borderId="0" xfId="1" applyFont="1" applyFill="1"/>
    <xf numFmtId="169" fontId="15" fillId="7" borderId="1" xfId="2" applyNumberFormat="1" applyFont="1" applyFill="1" applyBorder="1" applyAlignment="1">
      <alignment horizontal="center" vertical="center"/>
    </xf>
    <xf numFmtId="176" fontId="49" fillId="14" borderId="0" xfId="1" applyNumberFormat="1" applyFont="1" applyFill="1" applyAlignment="1">
      <alignment wrapText="1"/>
    </xf>
    <xf numFmtId="165" fontId="13" fillId="8" borderId="1" xfId="3" applyNumberFormat="1" applyFont="1" applyFill="1" applyBorder="1" applyAlignment="1">
      <alignment horizontal="right" vertical="center"/>
    </xf>
    <xf numFmtId="2" fontId="6" fillId="0" borderId="1" xfId="4" applyNumberFormat="1" applyBorder="1"/>
    <xf numFmtId="177" fontId="6" fillId="0" borderId="0" xfId="4" applyNumberFormat="1"/>
    <xf numFmtId="0" fontId="2" fillId="0" borderId="0" xfId="4" applyFont="1" applyAlignment="1">
      <alignment horizontal="right"/>
    </xf>
    <xf numFmtId="0" fontId="58" fillId="0" borderId="0" xfId="4" applyFont="1"/>
    <xf numFmtId="0" fontId="11" fillId="3" borderId="0" xfId="1" applyFont="1" applyFill="1" applyAlignment="1">
      <alignment vertical="center" wrapText="1"/>
    </xf>
    <xf numFmtId="2" fontId="2" fillId="5" borderId="1" xfId="1" applyNumberFormat="1" applyFill="1" applyBorder="1" applyAlignment="1">
      <alignment horizontal="center" vertical="center"/>
    </xf>
    <xf numFmtId="0" fontId="48" fillId="14" borderId="1" xfId="1" applyFont="1" applyFill="1" applyBorder="1" applyAlignment="1">
      <alignment horizontal="center" vertical="center" wrapText="1"/>
    </xf>
    <xf numFmtId="43" fontId="7" fillId="0" borderId="7" xfId="2" applyFont="1" applyFill="1" applyBorder="1" applyAlignment="1" applyProtection="1">
      <alignment horizontal="center" vertical="center"/>
      <protection locked="0"/>
    </xf>
    <xf numFmtId="43" fontId="7" fillId="0" borderId="1" xfId="2" applyFont="1" applyFill="1" applyBorder="1" applyAlignment="1" applyProtection="1">
      <alignment horizontal="center" vertical="center"/>
      <protection locked="0"/>
    </xf>
    <xf numFmtId="43" fontId="7" fillId="0" borderId="61" xfId="2" applyFont="1" applyFill="1" applyBorder="1" applyAlignment="1" applyProtection="1">
      <alignment horizontal="center" vertical="center"/>
      <protection locked="0"/>
    </xf>
    <xf numFmtId="167" fontId="6" fillId="5" borderId="1" xfId="1" applyNumberFormat="1" applyFont="1" applyFill="1" applyBorder="1" applyAlignment="1">
      <alignment horizontal="center" vertical="center"/>
    </xf>
    <xf numFmtId="177" fontId="2" fillId="5" borderId="1" xfId="1" applyNumberFormat="1" applyFill="1" applyBorder="1" applyAlignment="1">
      <alignment horizontal="center" vertical="center"/>
    </xf>
    <xf numFmtId="0" fontId="43" fillId="0" borderId="0" xfId="0" applyFont="1" applyAlignment="1">
      <alignment horizontal="left" vertical="center" wrapText="1"/>
    </xf>
    <xf numFmtId="0" fontId="0" fillId="0" borderId="0" xfId="0" applyAlignment="1">
      <alignment horizontal="center"/>
    </xf>
    <xf numFmtId="0" fontId="61" fillId="14" borderId="0" xfId="1" applyFont="1" applyFill="1" applyAlignment="1">
      <alignment horizontal="center" vertical="center" wrapText="1"/>
    </xf>
    <xf numFmtId="0" fontId="48" fillId="14" borderId="0" xfId="1" applyFont="1" applyFill="1" applyAlignment="1">
      <alignment horizontal="center" vertical="center" wrapText="1"/>
    </xf>
    <xf numFmtId="0" fontId="40" fillId="0" borderId="0" xfId="10" applyFont="1" applyFill="1" applyAlignment="1">
      <alignment horizontal="center" vertical="center"/>
    </xf>
    <xf numFmtId="0" fontId="11" fillId="3" borderId="0" xfId="1" applyFont="1" applyFill="1" applyAlignment="1">
      <alignment horizontal="center" vertical="top" wrapText="1"/>
    </xf>
    <xf numFmtId="0" fontId="11" fillId="3" borderId="0" xfId="1" applyFont="1" applyFill="1" applyAlignment="1">
      <alignment horizontal="left" vertical="top" wrapText="1"/>
    </xf>
    <xf numFmtId="0" fontId="56" fillId="6" borderId="1" xfId="1" applyFont="1" applyFill="1" applyBorder="1" applyAlignment="1">
      <alignment vertical="center" wrapText="1"/>
    </xf>
    <xf numFmtId="0" fontId="48" fillId="14" borderId="9" xfId="1" applyFont="1" applyFill="1" applyBorder="1" applyAlignment="1">
      <alignment horizontal="center" vertical="center" wrapText="1"/>
    </xf>
    <xf numFmtId="0" fontId="48" fillId="14" borderId="12" xfId="1" applyFont="1" applyFill="1" applyBorder="1" applyAlignment="1">
      <alignment horizontal="center" vertical="center" wrapText="1"/>
    </xf>
    <xf numFmtId="0" fontId="48" fillId="14" borderId="10" xfId="1" applyFont="1" applyFill="1" applyBorder="1" applyAlignment="1">
      <alignment horizontal="center" vertical="center" wrapText="1"/>
    </xf>
    <xf numFmtId="0" fontId="56" fillId="6" borderId="5" xfId="1" applyFont="1" applyFill="1" applyBorder="1" applyAlignment="1">
      <alignment vertical="center" wrapText="1"/>
    </xf>
    <xf numFmtId="0" fontId="56" fillId="6" borderId="6" xfId="1" applyFont="1" applyFill="1" applyBorder="1" applyAlignment="1">
      <alignment vertical="center" wrapText="1"/>
    </xf>
    <xf numFmtId="0" fontId="56" fillId="6" borderId="8" xfId="1" applyFont="1" applyFill="1" applyBorder="1" applyAlignment="1">
      <alignment vertical="center" wrapText="1"/>
    </xf>
    <xf numFmtId="0" fontId="26" fillId="12" borderId="54" xfId="1" applyFont="1" applyFill="1" applyBorder="1" applyAlignment="1">
      <alignment horizontal="center" vertical="center" wrapText="1"/>
    </xf>
    <xf numFmtId="0" fontId="26" fillId="12" borderId="0" xfId="1" applyFont="1" applyFill="1" applyAlignment="1">
      <alignment horizontal="center" vertical="center" wrapText="1"/>
    </xf>
    <xf numFmtId="0" fontId="48" fillId="14" borderId="1" xfId="1" applyFont="1" applyFill="1" applyBorder="1" applyAlignment="1">
      <alignment horizontal="center" vertical="center" wrapText="1"/>
    </xf>
    <xf numFmtId="0" fontId="32" fillId="6" borderId="5" xfId="9" applyFont="1" applyFill="1" applyBorder="1" applyAlignment="1">
      <alignment horizontal="left" vertical="center"/>
    </xf>
    <xf numFmtId="0" fontId="32" fillId="6" borderId="6" xfId="9" applyFont="1" applyFill="1" applyBorder="1" applyAlignment="1">
      <alignment horizontal="left" vertical="center"/>
    </xf>
    <xf numFmtId="0" fontId="11" fillId="3" borderId="0" xfId="1" applyFont="1" applyFill="1" applyAlignment="1">
      <alignment horizontal="center" vertical="center" wrapText="1"/>
    </xf>
    <xf numFmtId="0" fontId="5" fillId="4" borderId="5" xfId="1" applyFont="1" applyFill="1" applyBorder="1" applyAlignment="1">
      <alignment horizontal="center" vertical="center" wrapText="1"/>
    </xf>
    <xf numFmtId="0" fontId="5" fillId="4" borderId="6" xfId="1" applyFont="1" applyFill="1" applyBorder="1" applyAlignment="1">
      <alignment horizontal="center" vertical="center" wrapText="1"/>
    </xf>
    <xf numFmtId="0" fontId="5" fillId="4" borderId="8" xfId="1" applyFont="1" applyFill="1" applyBorder="1" applyAlignment="1">
      <alignment horizontal="center" vertical="center" wrapText="1"/>
    </xf>
    <xf numFmtId="0" fontId="5" fillId="4" borderId="62" xfId="1" applyFont="1" applyFill="1" applyBorder="1" applyAlignment="1">
      <alignment horizontal="center" vertical="center" wrapText="1"/>
    </xf>
    <xf numFmtId="0" fontId="5" fillId="4" borderId="53" xfId="1" applyFont="1" applyFill="1" applyBorder="1" applyAlignment="1">
      <alignment horizontal="center" vertical="center" wrapText="1"/>
    </xf>
    <xf numFmtId="0" fontId="5" fillId="4" borderId="36" xfId="1" applyFont="1" applyFill="1" applyBorder="1" applyAlignment="1">
      <alignment horizontal="center" vertical="center" wrapText="1"/>
    </xf>
    <xf numFmtId="0" fontId="9" fillId="0" borderId="15" xfId="4" applyFont="1" applyBorder="1" applyAlignment="1">
      <alignment horizontal="center"/>
    </xf>
    <xf numFmtId="0" fontId="9" fillId="0" borderId="14" xfId="4" applyFont="1" applyBorder="1" applyAlignment="1">
      <alignment horizontal="center"/>
    </xf>
    <xf numFmtId="0" fontId="9" fillId="0" borderId="16" xfId="4" applyFont="1" applyBorder="1" applyAlignment="1">
      <alignment horizontal="center"/>
    </xf>
    <xf numFmtId="164" fontId="13" fillId="0" borderId="15" xfId="3" applyNumberFormat="1" applyFont="1" applyBorder="1" applyAlignment="1">
      <alignment horizontal="center" vertical="center"/>
    </xf>
    <xf numFmtId="164" fontId="13" fillId="0" borderId="59" xfId="3" applyNumberFormat="1" applyFont="1" applyBorder="1" applyAlignment="1">
      <alignment horizontal="center" vertical="center"/>
    </xf>
    <xf numFmtId="49" fontId="13" fillId="0" borderId="50" xfId="3" applyNumberFormat="1" applyFont="1" applyBorder="1" applyAlignment="1">
      <alignment horizontal="center" vertical="center" wrapText="1"/>
    </xf>
    <xf numFmtId="49" fontId="13" fillId="0" borderId="51" xfId="3" applyNumberFormat="1" applyFont="1" applyBorder="1" applyAlignment="1">
      <alignment horizontal="center" vertical="center" wrapText="1"/>
    </xf>
    <xf numFmtId="49" fontId="13" fillId="0" borderId="52" xfId="3" applyNumberFormat="1" applyFont="1" applyBorder="1" applyAlignment="1">
      <alignment horizontal="center" vertical="center" wrapText="1"/>
    </xf>
    <xf numFmtId="0" fontId="45" fillId="0" borderId="9" xfId="5" applyFont="1" applyBorder="1" applyAlignment="1">
      <alignment horizontal="center" vertical="center" wrapText="1"/>
    </xf>
    <xf numFmtId="0" fontId="45" fillId="0" borderId="49" xfId="5" applyFont="1" applyBorder="1" applyAlignment="1">
      <alignment horizontal="center" vertical="center" wrapText="1"/>
    </xf>
    <xf numFmtId="165" fontId="13" fillId="0" borderId="37" xfId="3" applyNumberFormat="1" applyFont="1" applyBorder="1" applyAlignment="1">
      <alignment horizontal="center" vertical="center" wrapText="1"/>
    </xf>
    <xf numFmtId="165" fontId="13" fillId="0" borderId="21" xfId="3" applyNumberFormat="1" applyFont="1" applyBorder="1" applyAlignment="1">
      <alignment horizontal="center" vertical="center" wrapText="1"/>
    </xf>
    <xf numFmtId="165" fontId="13" fillId="0" borderId="22" xfId="3" applyNumberFormat="1" applyFont="1" applyBorder="1" applyAlignment="1">
      <alignment horizontal="center" vertical="center" wrapText="1"/>
    </xf>
    <xf numFmtId="0" fontId="2" fillId="0" borderId="1" xfId="4" applyFont="1" applyBorder="1" applyAlignment="1">
      <alignment horizontal="center" vertical="center"/>
    </xf>
    <xf numFmtId="0" fontId="2" fillId="0" borderId="1" xfId="4" applyFont="1" applyBorder="1" applyAlignment="1">
      <alignment horizontal="center"/>
    </xf>
    <xf numFmtId="165" fontId="13" fillId="0" borderId="37" xfId="3" applyNumberFormat="1" applyFont="1" applyBorder="1" applyAlignment="1">
      <alignment horizontal="center" vertical="center"/>
    </xf>
    <xf numFmtId="165" fontId="13" fillId="0" borderId="21" xfId="3" applyNumberFormat="1" applyFont="1" applyBorder="1" applyAlignment="1">
      <alignment horizontal="center" vertical="center"/>
    </xf>
    <xf numFmtId="165" fontId="13" fillId="0" borderId="22" xfId="3" applyNumberFormat="1" applyFont="1" applyBorder="1" applyAlignment="1">
      <alignment horizontal="center" vertical="center"/>
    </xf>
    <xf numFmtId="165" fontId="13" fillId="0" borderId="50" xfId="3" applyNumberFormat="1" applyFont="1" applyBorder="1" applyAlignment="1">
      <alignment horizontal="center" vertical="center"/>
    </xf>
    <xf numFmtId="165" fontId="13" fillId="0" borderId="51" xfId="3" applyNumberFormat="1" applyFont="1" applyBorder="1" applyAlignment="1">
      <alignment horizontal="center" vertical="center"/>
    </xf>
    <xf numFmtId="165" fontId="13" fillId="0" borderId="52" xfId="3" applyNumberFormat="1" applyFont="1" applyBorder="1" applyAlignment="1">
      <alignment horizontal="center" vertical="center"/>
    </xf>
    <xf numFmtId="164" fontId="13" fillId="0" borderId="50" xfId="3" applyNumberFormat="1" applyFont="1" applyBorder="1" applyAlignment="1">
      <alignment horizontal="center" vertical="center"/>
    </xf>
    <xf numFmtId="164" fontId="13" fillId="0" borderId="51" xfId="3" applyNumberFormat="1" applyFont="1" applyBorder="1" applyAlignment="1">
      <alignment horizontal="center" vertical="center"/>
    </xf>
    <xf numFmtId="164" fontId="13" fillId="0" borderId="60" xfId="3" applyNumberFormat="1" applyFont="1" applyBorder="1" applyAlignment="1">
      <alignment horizontal="center" vertical="center"/>
    </xf>
    <xf numFmtId="0" fontId="13" fillId="0" borderId="50" xfId="4" applyFont="1" applyBorder="1" applyAlignment="1">
      <alignment horizontal="center" vertical="center" wrapText="1"/>
    </xf>
    <xf numFmtId="0" fontId="13" fillId="0" borderId="51" xfId="4" applyFont="1" applyBorder="1" applyAlignment="1">
      <alignment horizontal="center" vertical="center" wrapText="1"/>
    </xf>
    <xf numFmtId="0" fontId="13" fillId="0" borderId="52" xfId="4" applyFont="1" applyBorder="1" applyAlignment="1">
      <alignment horizontal="center" vertical="center" wrapText="1"/>
    </xf>
    <xf numFmtId="0" fontId="13" fillId="0" borderId="37" xfId="4" applyFont="1" applyBorder="1" applyAlignment="1">
      <alignment horizontal="center" vertical="center" wrapText="1"/>
    </xf>
    <xf numFmtId="0" fontId="13" fillId="0" borderId="21" xfId="4" applyFont="1" applyBorder="1" applyAlignment="1">
      <alignment horizontal="center" vertical="center" wrapText="1"/>
    </xf>
    <xf numFmtId="0" fontId="13" fillId="0" borderId="22" xfId="4" applyFont="1" applyBorder="1" applyAlignment="1">
      <alignment horizontal="center" vertical="center" wrapText="1"/>
    </xf>
    <xf numFmtId="0" fontId="13" fillId="0" borderId="11" xfId="4" applyFont="1" applyBorder="1" applyAlignment="1">
      <alignment horizontal="center" vertical="center" wrapText="1"/>
    </xf>
    <xf numFmtId="0" fontId="13" fillId="0" borderId="55" xfId="4" applyFont="1" applyBorder="1" applyAlignment="1">
      <alignment horizontal="center" vertical="center" wrapText="1"/>
    </xf>
    <xf numFmtId="0" fontId="13" fillId="0" borderId="13" xfId="4" applyFont="1" applyBorder="1" applyAlignment="1">
      <alignment horizontal="center" vertical="center" wrapText="1"/>
    </xf>
    <xf numFmtId="49" fontId="13" fillId="0" borderId="37" xfId="3" applyNumberFormat="1" applyFont="1" applyBorder="1" applyAlignment="1">
      <alignment horizontal="center" vertical="center" wrapText="1"/>
    </xf>
    <xf numFmtId="49" fontId="13" fillId="0" borderId="21" xfId="3" applyNumberFormat="1" applyFont="1" applyBorder="1" applyAlignment="1">
      <alignment horizontal="center" vertical="center" wrapText="1"/>
    </xf>
    <xf numFmtId="49" fontId="13" fillId="0" borderId="22" xfId="3" applyNumberFormat="1" applyFont="1" applyBorder="1" applyAlignment="1">
      <alignment horizontal="center" vertical="center" wrapText="1"/>
    </xf>
    <xf numFmtId="164" fontId="13" fillId="0" borderId="37" xfId="3" applyNumberFormat="1" applyFont="1" applyBorder="1" applyAlignment="1">
      <alignment horizontal="center" vertical="center"/>
    </xf>
    <xf numFmtId="164" fontId="13" fillId="0" borderId="21" xfId="3" applyNumberFormat="1" applyFont="1" applyBorder="1" applyAlignment="1">
      <alignment horizontal="center" vertical="center"/>
    </xf>
    <xf numFmtId="164" fontId="13" fillId="0" borderId="22" xfId="3" applyNumberFormat="1" applyFont="1" applyBorder="1" applyAlignment="1">
      <alignment horizontal="center" vertical="center"/>
    </xf>
  </cellXfs>
  <cellStyles count="13">
    <cellStyle name="Hipersaite" xfId="10" builtinId="8"/>
    <cellStyle name="Komats" xfId="2" builtinId="3"/>
    <cellStyle name="Normal 2" xfId="1" xr:uid="{00000000-0005-0000-0000-000003000000}"/>
    <cellStyle name="Normal 2 2" xfId="9" xr:uid="{00000000-0005-0000-0000-000004000000}"/>
    <cellStyle name="Normal 2 2 2" xfId="12" xr:uid="{00000000-0005-0000-0000-000005000000}"/>
    <cellStyle name="Normal 6" xfId="4" xr:uid="{00000000-0005-0000-0000-000006000000}"/>
    <cellStyle name="Normal 6 2" xfId="11" xr:uid="{00000000-0005-0000-0000-000007000000}"/>
    <cellStyle name="Normal 7" xfId="6" xr:uid="{00000000-0005-0000-0000-000008000000}"/>
    <cellStyle name="Normal 9" xfId="7" xr:uid="{00000000-0005-0000-0000-000009000000}"/>
    <cellStyle name="Normal_Tab_Spec98A" xfId="3" xr:uid="{00000000-0005-0000-0000-00000A000000}"/>
    <cellStyle name="Normal_Tab_Spec98A 2" xfId="5" xr:uid="{00000000-0005-0000-0000-00000B000000}"/>
    <cellStyle name="Parasts" xfId="0" builtinId="0"/>
    <cellStyle name="Procenti" xfId="8" builtinId="5"/>
  </cellStyles>
  <dxfs count="5">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general" vertical="center" textRotation="0" wrapText="1"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dxf>
    <dxf>
      <fill>
        <patternFill patternType="none">
          <fgColor indexed="64"/>
          <bgColor auto="1"/>
        </patternFill>
      </fill>
    </dxf>
  </dxfs>
  <tableStyles count="0" defaultTableStyle="TableStyleMedium2" defaultPivotStyle="PivotStyleLight16"/>
  <colors>
    <mruColors>
      <color rgb="FF558335"/>
      <color rgb="FFFFCC99"/>
      <color rgb="FF73B149"/>
      <color rgb="FF78B64E"/>
      <color rgb="FF81BB59"/>
      <color rgb="FF649B3F"/>
      <color rgb="FF61953D"/>
      <color rgb="FF60943C"/>
      <color rgb="FFF3ED01"/>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microsoft.com/office/2007/relationships/hdphoto" Target="../media/hdphoto1.wdp"/><Relationship Id="rId1" Type="http://schemas.openxmlformats.org/officeDocument/2006/relationships/image" Target="../media/image1.png"/><Relationship Id="rId4" Type="http://schemas.microsoft.com/office/2007/relationships/hdphoto" Target="../media/hdphoto2.wdp"/></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123825</xdr:colOff>
      <xdr:row>0</xdr:row>
      <xdr:rowOff>152400</xdr:rowOff>
    </xdr:from>
    <xdr:to>
      <xdr:col>1</xdr:col>
      <xdr:colOff>3152775</xdr:colOff>
      <xdr:row>1</xdr:row>
      <xdr:rowOff>29859</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brightnessContrast bright="20000" contrast="-40000"/>
                  </a14:imgEffect>
                </a14:imgLayer>
              </a14:imgProps>
            </a:ext>
            <a:ext uri="{28A0092B-C50C-407E-A947-70E740481C1C}">
              <a14:useLocalDpi xmlns:a14="http://schemas.microsoft.com/office/drawing/2010/main" val="0"/>
            </a:ext>
          </a:extLst>
        </a:blip>
        <a:stretch>
          <a:fillRect/>
        </a:stretch>
      </xdr:blipFill>
      <xdr:spPr>
        <a:xfrm>
          <a:off x="123825" y="152400"/>
          <a:ext cx="3028950" cy="705720"/>
        </a:xfrm>
        <a:prstGeom prst="rect">
          <a:avLst/>
        </a:prstGeom>
      </xdr:spPr>
    </xdr:pic>
    <xdr:clientData/>
  </xdr:twoCellAnchor>
  <xdr:twoCellAnchor editAs="oneCell">
    <xdr:from>
      <xdr:col>3</xdr:col>
      <xdr:colOff>2095500</xdr:colOff>
      <xdr:row>0</xdr:row>
      <xdr:rowOff>38100</xdr:rowOff>
    </xdr:from>
    <xdr:to>
      <xdr:col>3</xdr:col>
      <xdr:colOff>3174152</xdr:colOff>
      <xdr:row>1</xdr:row>
      <xdr:rowOff>28989</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rightnessContrast bright="20000" contrast="-40000"/>
                  </a14:imgEffect>
                </a14:imgLayer>
              </a14:imgProps>
            </a:ext>
            <a:ext uri="{28A0092B-C50C-407E-A947-70E740481C1C}">
              <a14:useLocalDpi xmlns:a14="http://schemas.microsoft.com/office/drawing/2010/main" val="0"/>
            </a:ext>
          </a:extLst>
        </a:blip>
        <a:stretch>
          <a:fillRect/>
        </a:stretch>
      </xdr:blipFill>
      <xdr:spPr>
        <a:xfrm>
          <a:off x="8210550" y="38100"/>
          <a:ext cx="1078652" cy="8191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99392</xdr:colOff>
      <xdr:row>7</xdr:row>
      <xdr:rowOff>33131</xdr:rowOff>
    </xdr:from>
    <xdr:to>
      <xdr:col>7</xdr:col>
      <xdr:colOff>612914</xdr:colOff>
      <xdr:row>8</xdr:row>
      <xdr:rowOff>0</xdr:rowOff>
    </xdr:to>
    <xdr:sp macro="" textlink="">
      <xdr:nvSpPr>
        <xdr:cNvPr id="3" name="Left Arrow 2">
          <a:extLst>
            <a:ext uri="{FF2B5EF4-FFF2-40B4-BE49-F238E27FC236}">
              <a16:creationId xmlns:a16="http://schemas.microsoft.com/office/drawing/2014/main" id="{00000000-0008-0000-0100-000003000000}"/>
            </a:ext>
          </a:extLst>
        </xdr:cNvPr>
        <xdr:cNvSpPr/>
      </xdr:nvSpPr>
      <xdr:spPr>
        <a:xfrm>
          <a:off x="10005392" y="1656522"/>
          <a:ext cx="513522" cy="231913"/>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lv-LV" sz="1100"/>
        </a:p>
      </xdr:txBody>
    </xdr:sp>
    <xdr:clientData/>
  </xdr:twoCellAnchor>
  <xdr:twoCellAnchor>
    <xdr:from>
      <xdr:col>7</xdr:col>
      <xdr:colOff>66261</xdr:colOff>
      <xdr:row>125</xdr:row>
      <xdr:rowOff>173935</xdr:rowOff>
    </xdr:from>
    <xdr:to>
      <xdr:col>7</xdr:col>
      <xdr:colOff>579783</xdr:colOff>
      <xdr:row>125</xdr:row>
      <xdr:rowOff>405848</xdr:rowOff>
    </xdr:to>
    <xdr:sp macro="" textlink="">
      <xdr:nvSpPr>
        <xdr:cNvPr id="4" name="Left Arrow 3">
          <a:extLst>
            <a:ext uri="{FF2B5EF4-FFF2-40B4-BE49-F238E27FC236}">
              <a16:creationId xmlns:a16="http://schemas.microsoft.com/office/drawing/2014/main" id="{00000000-0008-0000-0100-000004000000}"/>
            </a:ext>
          </a:extLst>
        </xdr:cNvPr>
        <xdr:cNvSpPr/>
      </xdr:nvSpPr>
      <xdr:spPr>
        <a:xfrm>
          <a:off x="9972261" y="27349174"/>
          <a:ext cx="513522" cy="231913"/>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lv-LV"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47625</xdr:colOff>
      <xdr:row>0</xdr:row>
      <xdr:rowOff>104775</xdr:rowOff>
    </xdr:from>
    <xdr:to>
      <xdr:col>4</xdr:col>
      <xdr:colOff>3790950</xdr:colOff>
      <xdr:row>0</xdr:row>
      <xdr:rowOff>982902</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19500" y="104775"/>
          <a:ext cx="3743325" cy="878127"/>
        </a:xfrm>
        <a:prstGeom prst="rect">
          <a:avLst/>
        </a:prstGeom>
      </xdr:spPr>
    </xdr:pic>
    <xdr:clientData/>
  </xdr:twoCellAnchor>
  <xdr:twoCellAnchor editAs="oneCell">
    <xdr:from>
      <xdr:col>6</xdr:col>
      <xdr:colOff>247650</xdr:colOff>
      <xdr:row>0</xdr:row>
      <xdr:rowOff>47625</xdr:rowOff>
    </xdr:from>
    <xdr:to>
      <xdr:col>8</xdr:col>
      <xdr:colOff>438150</xdr:colOff>
      <xdr:row>1</xdr:row>
      <xdr:rowOff>40778</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077200" y="47625"/>
          <a:ext cx="1295400" cy="98375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ndra.Ruluka\AppData\Local\Microsoft\Windows\INetCache\Content.Outlook\HAWSX7KF\publikacija\Programu_izstrade_2007\Investiciju%20programma%20versija%202_paraugs.xls"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C:\Users\Indra.Ruluka\AppData\Local\Microsoft\Windows\INetCache\Content.Outlook\HAWSX7KF\Documents%20and%20Settings\maliko\My%20Documents\konsultaciju%20projekts\Konsultaciju%20programma\programas\Investment_Valuation_bez_par.xls?E556C13B" TargetMode="External"/><Relationship Id="rId1" Type="http://schemas.openxmlformats.org/officeDocument/2006/relationships/externalLinkPath" Target="file:///\\E556C13B\Investment_Valuation_bez_pa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Indra.Ruluka\AppData\Local\Microsoft\Windows\INetCache\Content.Outlook\HAWSX7KF\Pa&#353;izmaksa\LLKC_veidne_pasizmaksas_aprekinam.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Indra.Ruluka\AppData\Local\Microsoft\Windows\INetCache\Content.Outlook\HAWSX7KF\publikacija\rajoni_programmas\gulbene\LS_Laipas_llkc.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Santa&#310;imer&#257;le\Downloads\Pa&#353;izmaksa_new\zalinasanas%20sankciju%20kalkulators.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WINDOWS\Temporary%20Internet%20Files\Content.IE5\WLOP2NWL\Bruto%20segums%202001%20jaunai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Indra.Ruluka\AppData\Local\Microsoft\Windows\INetCache\Content.Outlook\HAWSX7KF\IMA_LLKC_ver_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
      <sheetName val="sakums"/>
      <sheetName val="info par klientu"/>
      <sheetName val="vizites lapa"/>
      <sheetName val="analize1_rad"/>
      <sheetName val="param"/>
      <sheetName val="datu ievads1"/>
      <sheetName val="datu ievade izm1"/>
      <sheetName val="analize1_npl"/>
      <sheetName val="analize1_krgr"/>
      <sheetName val="analize1_graf"/>
      <sheetName val="datu ievads1 (2)"/>
      <sheetName val="datu ievade izm1 (2)"/>
      <sheetName val="analize1_npl (2)"/>
      <sheetName val="analize1_krgr (2)"/>
      <sheetName val="analize1_graf (2)"/>
      <sheetName val="datu ievads1 (3)"/>
      <sheetName val="datu ievade izm1 (3)"/>
      <sheetName val="analize1_npl (3)"/>
      <sheetName val="analize1_krgr (3)"/>
      <sheetName val="analize1_graf (3)"/>
      <sheetName val="atskaite"/>
      <sheetName val="saraksti"/>
      <sheetName val="progr parametri"/>
      <sheetName val="augu aizsardz"/>
      <sheetName val="vide2"/>
      <sheetName val="biol2"/>
      <sheetName val="videpaplasin"/>
      <sheetName val="videsjutterit"/>
      <sheetName val="MenuSheet"/>
      <sheetName val="print"/>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ssumptions"/>
      <sheetName val="Before"/>
      <sheetName val="After"/>
      <sheetName val="Results"/>
    </sheetNames>
    <sheetDataSet>
      <sheetData sheetId="0">
        <row r="1">
          <cell r="B1" t="str">
            <v>KEY ASSUMPTIONS</v>
          </cell>
          <cell r="T1">
            <v>0</v>
          </cell>
        </row>
        <row r="3">
          <cell r="B3" t="str">
            <v>Investment Details</v>
          </cell>
        </row>
        <row r="5">
          <cell r="D5" t="str">
            <v>New Investment</v>
          </cell>
          <cell r="E5" t="str">
            <v>Name of Investment</v>
          </cell>
        </row>
        <row r="6">
          <cell r="D6" t="str">
            <v>Status Quo</v>
          </cell>
        </row>
        <row r="8">
          <cell r="C8">
            <v>2005</v>
          </cell>
          <cell r="D8" t="str">
            <v>First Year of Investment</v>
          </cell>
          <cell r="E8" t="str">
            <v>Input Denomination</v>
          </cell>
          <cell r="F8" t="str">
            <v>$000</v>
          </cell>
        </row>
        <row r="11">
          <cell r="B11" t="str">
            <v>Taxation &amp; Amortisation</v>
          </cell>
        </row>
        <row r="13">
          <cell r="B13" t="str">
            <v>Rate</v>
          </cell>
          <cell r="C13">
            <v>0.33</v>
          </cell>
          <cell r="D13" t="str">
            <v>Company/Business Tax Rate</v>
          </cell>
          <cell r="E13" t="str">
            <v>Goodwill Amort (Yrs)</v>
          </cell>
          <cell r="F13" t="str">
            <v>10</v>
          </cell>
        </row>
        <row r="15">
          <cell r="B15" t="str">
            <v>Credits</v>
          </cell>
          <cell r="D15" t="str">
            <v>Carry forward tax credits (if any) on operational losses?</v>
          </cell>
        </row>
        <row r="18">
          <cell r="B18" t="str">
            <v>Capital and Cost of Capital</v>
          </cell>
        </row>
        <row r="20">
          <cell r="B20" t="str">
            <v>Equity</v>
          </cell>
          <cell r="C20">
            <v>10000</v>
          </cell>
          <cell r="D20" t="str">
            <v>Current level of Company Equity (in denomination above)</v>
          </cell>
        </row>
        <row r="21">
          <cell r="B21" t="str">
            <v>Ke</v>
          </cell>
          <cell r="C21">
            <v>0.15</v>
          </cell>
          <cell r="D21" t="str">
            <v xml:space="preserve">Cost of Equity, or Calculate </v>
          </cell>
          <cell r="E21" t="str">
            <v>Risk-Free Rate</v>
          </cell>
          <cell r="F21">
            <v>7.0000000000000007E-2</v>
          </cell>
        </row>
        <row r="22">
          <cell r="E22" t="str">
            <v>Market Risk Premium</v>
          </cell>
          <cell r="F22">
            <v>0.08</v>
          </cell>
        </row>
        <row r="23">
          <cell r="B23" t="str">
            <v>Debt</v>
          </cell>
          <cell r="C23">
            <v>9000</v>
          </cell>
          <cell r="D23" t="str">
            <v>Current level of Company Debt</v>
          </cell>
          <cell r="E23" t="str">
            <v>Equity Beta</v>
          </cell>
          <cell r="F23">
            <v>1</v>
          </cell>
        </row>
        <row r="24">
          <cell r="B24" t="str">
            <v>Kd</v>
          </cell>
          <cell r="C24">
            <v>7.0000000000000007E-2</v>
          </cell>
          <cell r="D24" t="str">
            <v>Cost of Debt</v>
          </cell>
        </row>
        <row r="26">
          <cell r="B26" t="str">
            <v>Timing</v>
          </cell>
          <cell r="C26" t="str">
            <v>End</v>
          </cell>
          <cell r="D26" t="str">
            <v>Discount cash flow evenly through</v>
          </cell>
          <cell r="E26" t="str">
            <v>Weighted Average Cost of Capital</v>
          </cell>
        </row>
        <row r="27">
          <cell r="D27" t="str">
            <v>the year (Mid) or at the end (End).</v>
          </cell>
          <cell r="E27" t="str">
            <v xml:space="preserve">WACC = </v>
          </cell>
          <cell r="F27">
            <v>0.10116315789473684</v>
          </cell>
        </row>
        <row r="28">
          <cell r="B28" t="str">
            <v>CE</v>
          </cell>
          <cell r="C28" t="str">
            <v>Beg</v>
          </cell>
          <cell r="D28" t="str">
            <v>Capital Employed calculated at the start</v>
          </cell>
          <cell r="E28" t="str">
            <v>Include existing asset input data in</v>
          </cell>
        </row>
        <row r="29">
          <cell r="D29" t="str">
            <v>of the year (Beg) or averaged (Avg).</v>
          </cell>
          <cell r="E29" t="str">
            <v>EVA capital charge?</v>
          </cell>
        </row>
        <row r="31">
          <cell r="B31" t="str">
            <v>Terminal Value</v>
          </cell>
        </row>
        <row r="33">
          <cell r="B33" t="str">
            <v>Include</v>
          </cell>
          <cell r="D33" t="str">
            <v>Include a terminal value after 5 years?</v>
          </cell>
        </row>
        <row r="35">
          <cell r="B35" t="str">
            <v>Rate</v>
          </cell>
          <cell r="C35">
            <v>0.02</v>
          </cell>
          <cell r="D35" t="str">
            <v>Growth Rate after Yr 5 (or omit to use Yr 5 Growth Rate as per forecast).</v>
          </cell>
        </row>
        <row r="37">
          <cell r="B37" t="str">
            <v>Maturity</v>
          </cell>
          <cell r="C37">
            <v>25</v>
          </cell>
          <cell r="D37" t="str">
            <v>Year that the investment reaches maturity with growth rate at 0%</v>
          </cell>
        </row>
        <row r="38">
          <cell r="B38" t="str">
            <v>Terminal</v>
          </cell>
          <cell r="C38">
            <v>40</v>
          </cell>
          <cell r="D38" t="str">
            <v>Year that investment reaches redundancy with zero cash flows.</v>
          </cell>
        </row>
        <row r="40">
          <cell r="B40" t="str">
            <v>Capex</v>
          </cell>
          <cell r="C40">
            <v>0</v>
          </cell>
          <cell r="D40" t="str">
            <v>Ongoing annual capital expenditure requirement for terminal period</v>
          </cell>
        </row>
        <row r="43">
          <cell r="B43" t="str">
            <v>Comparable Investment Score</v>
          </cell>
        </row>
        <row r="44">
          <cell r="B44" t="str">
            <v>Optimal</v>
          </cell>
          <cell r="C44" t="str">
            <v>Weight</v>
          </cell>
        </row>
        <row r="45">
          <cell r="B45">
            <v>0.1</v>
          </cell>
          <cell r="C45">
            <v>0.45454545454545453</v>
          </cell>
          <cell r="D45" t="str">
            <v>Return on Invested Capital (&gt; WACC)</v>
          </cell>
        </row>
        <row r="47">
          <cell r="B47">
            <v>500</v>
          </cell>
          <cell r="C47">
            <v>0.22727272727272727</v>
          </cell>
          <cell r="D47" t="str">
            <v>Net Present Value of cash flows</v>
          </cell>
        </row>
        <row r="49">
          <cell r="B49">
            <v>3</v>
          </cell>
          <cell r="C49">
            <v>4.5454545454545456E-2</v>
          </cell>
          <cell r="D49" t="str">
            <v>Cost/Benefit Ratio</v>
          </cell>
        </row>
        <row r="51">
          <cell r="B51">
            <v>5</v>
          </cell>
          <cell r="C51">
            <v>0.13636363636363635</v>
          </cell>
          <cell r="D51" t="str">
            <v>Payback Period for cash invested</v>
          </cell>
        </row>
        <row r="53">
          <cell r="B53">
            <v>500</v>
          </cell>
          <cell r="C53">
            <v>0.13636363636363635</v>
          </cell>
          <cell r="D53" t="str">
            <v>Free cash flow after 2 years</v>
          </cell>
        </row>
        <row r="55">
          <cell r="C55">
            <v>0.99999999999999989</v>
          </cell>
          <cell r="D55" t="str">
            <v>Apply default weightings:</v>
          </cell>
        </row>
      </sheetData>
      <sheetData sheetId="1">
        <row r="2">
          <cell r="B2" t="str">
            <v>INPUT ASSUMPTIONS FOR Status Quo (Before New Investment)</v>
          </cell>
        </row>
        <row r="4">
          <cell r="B4" t="str">
            <v>$000</v>
          </cell>
          <cell r="C4" t="str">
            <v>Description</v>
          </cell>
          <cell r="E4" t="str">
            <v>Year 0</v>
          </cell>
          <cell r="F4" t="str">
            <v>Year 1</v>
          </cell>
          <cell r="G4" t="str">
            <v>Year 2</v>
          </cell>
          <cell r="H4" t="str">
            <v>Year 3</v>
          </cell>
          <cell r="I4" t="str">
            <v>Year 4</v>
          </cell>
          <cell r="J4" t="str">
            <v>Year 5</v>
          </cell>
          <cell r="K4" t="str">
            <v>Total</v>
          </cell>
          <cell r="L4" t="str">
            <v>Assumptions</v>
          </cell>
        </row>
        <row r="5">
          <cell r="E5">
            <v>2004</v>
          </cell>
          <cell r="F5">
            <v>2005</v>
          </cell>
          <cell r="G5">
            <v>2006</v>
          </cell>
          <cell r="H5">
            <v>2007</v>
          </cell>
          <cell r="I5">
            <v>2008</v>
          </cell>
          <cell r="J5">
            <v>2009</v>
          </cell>
        </row>
        <row r="6">
          <cell r="C6" t="str">
            <v>Taxable Revenue</v>
          </cell>
        </row>
        <row r="7">
          <cell r="K7">
            <v>0</v>
          </cell>
        </row>
        <row r="8">
          <cell r="K8">
            <v>0</v>
          </cell>
        </row>
        <row r="9">
          <cell r="K9">
            <v>0</v>
          </cell>
        </row>
        <row r="11">
          <cell r="C11" t="str">
            <v>Non-Taxable Revenue</v>
          </cell>
        </row>
        <row r="12">
          <cell r="K12">
            <v>0</v>
          </cell>
        </row>
        <row r="13">
          <cell r="K13">
            <v>0</v>
          </cell>
        </row>
        <row r="15">
          <cell r="C15" t="str">
            <v>Operating Expenses</v>
          </cell>
        </row>
        <row r="16">
          <cell r="K16">
            <v>0</v>
          </cell>
        </row>
        <row r="17">
          <cell r="K17">
            <v>0</v>
          </cell>
        </row>
        <row r="19">
          <cell r="C19" t="str">
            <v>Investment Expenses</v>
          </cell>
          <cell r="K19" t="str">
            <v>Amort Yrs</v>
          </cell>
        </row>
        <row r="20">
          <cell r="K20">
            <v>1</v>
          </cell>
        </row>
        <row r="21">
          <cell r="K21">
            <v>1</v>
          </cell>
        </row>
        <row r="22">
          <cell r="K22">
            <v>1</v>
          </cell>
        </row>
        <row r="24">
          <cell r="C24" t="str">
            <v>Existing Assets</v>
          </cell>
          <cell r="E24" t="str">
            <v>Existing Asset</v>
          </cell>
          <cell r="H24" t="str">
            <v xml:space="preserve">Accounting </v>
          </cell>
          <cell r="K24" t="str">
            <v>Taxation</v>
          </cell>
          <cell r="N24" t="str">
            <v>Unamort.</v>
          </cell>
        </row>
        <row r="25">
          <cell r="E25" t="str">
            <v>Life (yrs)</v>
          </cell>
          <cell r="F25" t="str">
            <v>Age (Yrs)</v>
          </cell>
          <cell r="G25" t="str">
            <v>Disposal</v>
          </cell>
          <cell r="H25" t="str">
            <v>Current BV</v>
          </cell>
          <cell r="I25" t="str">
            <v>Rate</v>
          </cell>
          <cell r="J25" t="str">
            <v>Method</v>
          </cell>
          <cell r="K25" t="str">
            <v>Current BV</v>
          </cell>
          <cell r="L25" t="str">
            <v>Rate</v>
          </cell>
          <cell r="M25" t="str">
            <v>Method</v>
          </cell>
          <cell r="N25" t="str">
            <v>Goodwill</v>
          </cell>
        </row>
        <row r="32">
          <cell r="C32" t="str">
            <v>Capital Expenditure</v>
          </cell>
          <cell r="E32" t="str">
            <v>New Asset</v>
          </cell>
          <cell r="J32" t="str">
            <v xml:space="preserve">Accounting </v>
          </cell>
          <cell r="L32" t="str">
            <v>Taxation</v>
          </cell>
          <cell r="N32" t="str">
            <v xml:space="preserve">Equity </v>
          </cell>
        </row>
        <row r="33">
          <cell r="E33" t="str">
            <v>Life (yrs)</v>
          </cell>
          <cell r="F33" t="str">
            <v>Yr of Acq</v>
          </cell>
          <cell r="G33" t="str">
            <v>Acq Price</v>
          </cell>
          <cell r="H33" t="str">
            <v>Actg BV</v>
          </cell>
          <cell r="I33" t="str">
            <v>Disposal</v>
          </cell>
          <cell r="J33" t="str">
            <v>Rate</v>
          </cell>
          <cell r="K33" t="str">
            <v>Method</v>
          </cell>
          <cell r="L33" t="str">
            <v>Rate</v>
          </cell>
          <cell r="M33" t="str">
            <v>Method</v>
          </cell>
          <cell r="N33" t="str">
            <v>Funding</v>
          </cell>
        </row>
        <row r="34">
          <cell r="N34">
            <v>0.52631578947368418</v>
          </cell>
        </row>
        <row r="35">
          <cell r="N35">
            <v>0.52631578947368418</v>
          </cell>
        </row>
        <row r="36">
          <cell r="N36">
            <v>0.52631578947368418</v>
          </cell>
        </row>
        <row r="37">
          <cell r="N37">
            <v>0.52631578947368418</v>
          </cell>
        </row>
        <row r="38">
          <cell r="N38">
            <v>0.52631578947368418</v>
          </cell>
        </row>
        <row r="41">
          <cell r="B41" t="str">
            <v>FINANCIAL ANALYSIS FOR Status Quo</v>
          </cell>
        </row>
        <row r="43">
          <cell r="B43" t="str">
            <v>$000</v>
          </cell>
          <cell r="C43" t="str">
            <v>Accounting Impact</v>
          </cell>
          <cell r="E43">
            <v>2004</v>
          </cell>
          <cell r="F43">
            <v>2005</v>
          </cell>
          <cell r="G43">
            <v>2006</v>
          </cell>
          <cell r="H43">
            <v>2007</v>
          </cell>
          <cell r="I43">
            <v>2008</v>
          </cell>
          <cell r="J43">
            <v>2009</v>
          </cell>
          <cell r="K43" t="str">
            <v>Total</v>
          </cell>
        </row>
        <row r="45">
          <cell r="C45" t="str">
            <v>Total Revenue</v>
          </cell>
          <cell r="E45">
            <v>0</v>
          </cell>
          <cell r="F45">
            <v>0</v>
          </cell>
          <cell r="G45">
            <v>0</v>
          </cell>
          <cell r="H45">
            <v>0</v>
          </cell>
          <cell r="I45">
            <v>0</v>
          </cell>
          <cell r="J45">
            <v>0</v>
          </cell>
          <cell r="K45">
            <v>0</v>
          </cell>
        </row>
        <row r="46">
          <cell r="B46" t="str">
            <v>less</v>
          </cell>
          <cell r="C46" t="str">
            <v>Expenditure</v>
          </cell>
          <cell r="E46">
            <v>0</v>
          </cell>
          <cell r="F46">
            <v>0</v>
          </cell>
          <cell r="G46">
            <v>0</v>
          </cell>
          <cell r="H46">
            <v>0</v>
          </cell>
          <cell r="I46">
            <v>0</v>
          </cell>
          <cell r="J46">
            <v>0</v>
          </cell>
          <cell r="K46">
            <v>0</v>
          </cell>
        </row>
        <row r="47">
          <cell r="C47" t="str">
            <v xml:space="preserve">  EBITDA</v>
          </cell>
          <cell r="E47">
            <v>0</v>
          </cell>
          <cell r="F47">
            <v>0</v>
          </cell>
          <cell r="G47">
            <v>0</v>
          </cell>
          <cell r="H47">
            <v>0</v>
          </cell>
          <cell r="I47">
            <v>0</v>
          </cell>
          <cell r="J47">
            <v>0</v>
          </cell>
          <cell r="K47">
            <v>0</v>
          </cell>
        </row>
        <row r="49">
          <cell r="B49" t="str">
            <v>less</v>
          </cell>
          <cell r="C49" t="str">
            <v>Accounting Depreciation</v>
          </cell>
          <cell r="E49">
            <v>0</v>
          </cell>
          <cell r="F49">
            <v>0</v>
          </cell>
          <cell r="G49">
            <v>0</v>
          </cell>
          <cell r="H49">
            <v>0</v>
          </cell>
          <cell r="I49">
            <v>0</v>
          </cell>
          <cell r="J49">
            <v>0</v>
          </cell>
          <cell r="K49">
            <v>0</v>
          </cell>
        </row>
        <row r="50">
          <cell r="B50" t="str">
            <v>less</v>
          </cell>
          <cell r="C50" t="str">
            <v>Goodwill Amortisation</v>
          </cell>
          <cell r="E50">
            <v>0</v>
          </cell>
          <cell r="F50">
            <v>0</v>
          </cell>
          <cell r="G50">
            <v>0</v>
          </cell>
          <cell r="H50">
            <v>0</v>
          </cell>
          <cell r="I50">
            <v>0</v>
          </cell>
          <cell r="J50">
            <v>0</v>
          </cell>
          <cell r="K50">
            <v>0</v>
          </cell>
        </row>
        <row r="51">
          <cell r="C51" t="str">
            <v xml:space="preserve">  EBIT</v>
          </cell>
          <cell r="E51">
            <v>0</v>
          </cell>
          <cell r="F51">
            <v>0</v>
          </cell>
          <cell r="G51">
            <v>0</v>
          </cell>
          <cell r="H51">
            <v>0</v>
          </cell>
          <cell r="I51">
            <v>0</v>
          </cell>
          <cell r="J51">
            <v>0</v>
          </cell>
          <cell r="K51">
            <v>0</v>
          </cell>
        </row>
        <row r="53">
          <cell r="B53" t="str">
            <v>less</v>
          </cell>
          <cell r="C53" t="str">
            <v>Interest Expense</v>
          </cell>
          <cell r="E53">
            <v>0</v>
          </cell>
          <cell r="F53">
            <v>0</v>
          </cell>
          <cell r="G53">
            <v>0</v>
          </cell>
          <cell r="H53">
            <v>0</v>
          </cell>
          <cell r="I53">
            <v>0</v>
          </cell>
          <cell r="J53">
            <v>0</v>
          </cell>
          <cell r="K53">
            <v>0</v>
          </cell>
        </row>
        <row r="54">
          <cell r="B54" t="str">
            <v>less</v>
          </cell>
          <cell r="C54" t="str">
            <v>Tax Payable</v>
          </cell>
          <cell r="E54">
            <v>0</v>
          </cell>
          <cell r="F54">
            <v>0</v>
          </cell>
          <cell r="G54">
            <v>0</v>
          </cell>
          <cell r="H54">
            <v>0</v>
          </cell>
          <cell r="I54">
            <v>0</v>
          </cell>
          <cell r="J54">
            <v>0</v>
          </cell>
          <cell r="K54">
            <v>0</v>
          </cell>
        </row>
        <row r="55">
          <cell r="C55" t="str">
            <v xml:space="preserve">  Net Profit B4 Ab. Items</v>
          </cell>
          <cell r="E55">
            <v>0</v>
          </cell>
          <cell r="F55">
            <v>0</v>
          </cell>
          <cell r="G55">
            <v>0</v>
          </cell>
          <cell r="H55">
            <v>0</v>
          </cell>
          <cell r="I55">
            <v>0</v>
          </cell>
          <cell r="J55">
            <v>0</v>
          </cell>
          <cell r="K55">
            <v>0</v>
          </cell>
        </row>
        <row r="57">
          <cell r="B57" t="str">
            <v>add</v>
          </cell>
          <cell r="C57" t="str">
            <v>Profit on Asset disposal</v>
          </cell>
          <cell r="E57">
            <v>0</v>
          </cell>
          <cell r="F57">
            <v>0</v>
          </cell>
          <cell r="G57">
            <v>0</v>
          </cell>
          <cell r="H57">
            <v>0</v>
          </cell>
          <cell r="I57">
            <v>0</v>
          </cell>
          <cell r="J57">
            <v>0</v>
          </cell>
          <cell r="K57">
            <v>0</v>
          </cell>
        </row>
        <row r="58">
          <cell r="C58" t="str">
            <v xml:space="preserve">  Net Profit</v>
          </cell>
          <cell r="E58">
            <v>0</v>
          </cell>
          <cell r="F58">
            <v>0</v>
          </cell>
          <cell r="G58">
            <v>0</v>
          </cell>
          <cell r="H58">
            <v>0</v>
          </cell>
          <cell r="I58">
            <v>0</v>
          </cell>
          <cell r="J58">
            <v>0</v>
          </cell>
          <cell r="K58">
            <v>0</v>
          </cell>
        </row>
        <row r="61">
          <cell r="B61" t="str">
            <v>$000</v>
          </cell>
          <cell r="C61" t="str">
            <v>Cash Flow Analysis</v>
          </cell>
          <cell r="E61">
            <v>2004</v>
          </cell>
          <cell r="F61">
            <v>2005</v>
          </cell>
          <cell r="G61">
            <v>2006</v>
          </cell>
          <cell r="H61">
            <v>2007</v>
          </cell>
          <cell r="I61">
            <v>2008</v>
          </cell>
          <cell r="J61">
            <v>2009</v>
          </cell>
          <cell r="K61" t="str">
            <v>Total</v>
          </cell>
          <cell r="L61" t="str">
            <v>PV of Capital Commitments after Year 5</v>
          </cell>
        </row>
        <row r="63">
          <cell r="C63" t="str">
            <v>Taxable Revenue</v>
          </cell>
          <cell r="E63">
            <v>0</v>
          </cell>
          <cell r="F63">
            <v>0</v>
          </cell>
          <cell r="G63">
            <v>0</v>
          </cell>
          <cell r="H63">
            <v>0</v>
          </cell>
          <cell r="I63">
            <v>0</v>
          </cell>
          <cell r="J63">
            <v>0</v>
          </cell>
          <cell r="K63">
            <v>0</v>
          </cell>
        </row>
        <row r="64">
          <cell r="B64" t="str">
            <v>less</v>
          </cell>
          <cell r="C64" t="str">
            <v>Total Expenditure</v>
          </cell>
          <cell r="E64">
            <v>0</v>
          </cell>
          <cell r="F64">
            <v>0</v>
          </cell>
          <cell r="G64">
            <v>0</v>
          </cell>
          <cell r="H64">
            <v>0</v>
          </cell>
          <cell r="I64">
            <v>0</v>
          </cell>
          <cell r="J64">
            <v>0</v>
          </cell>
          <cell r="K64">
            <v>0</v>
          </cell>
        </row>
        <row r="65">
          <cell r="B65" t="str">
            <v>less</v>
          </cell>
          <cell r="C65" t="str">
            <v>Tax Payable</v>
          </cell>
          <cell r="E65">
            <v>0</v>
          </cell>
          <cell r="F65">
            <v>0</v>
          </cell>
          <cell r="G65">
            <v>0</v>
          </cell>
          <cell r="H65">
            <v>0</v>
          </cell>
          <cell r="I65">
            <v>0</v>
          </cell>
          <cell r="J65">
            <v>0</v>
          </cell>
          <cell r="K65">
            <v>0</v>
          </cell>
          <cell r="M65">
            <v>0</v>
          </cell>
        </row>
        <row r="66">
          <cell r="B66" t="str">
            <v>less</v>
          </cell>
          <cell r="C66" t="str">
            <v>Interest Expense</v>
          </cell>
          <cell r="E66">
            <v>0</v>
          </cell>
          <cell r="F66">
            <v>0</v>
          </cell>
          <cell r="G66">
            <v>0</v>
          </cell>
          <cell r="H66">
            <v>0</v>
          </cell>
          <cell r="I66">
            <v>0</v>
          </cell>
          <cell r="J66">
            <v>0</v>
          </cell>
          <cell r="K66">
            <v>0</v>
          </cell>
          <cell r="M66">
            <v>0</v>
          </cell>
        </row>
        <row r="67">
          <cell r="C67" t="str">
            <v xml:space="preserve">  Operating Cash Flow</v>
          </cell>
          <cell r="E67">
            <v>0</v>
          </cell>
          <cell r="F67">
            <v>0</v>
          </cell>
          <cell r="G67">
            <v>0</v>
          </cell>
          <cell r="H67">
            <v>0</v>
          </cell>
          <cell r="I67">
            <v>0</v>
          </cell>
          <cell r="J67">
            <v>0</v>
          </cell>
          <cell r="K67">
            <v>0</v>
          </cell>
          <cell r="M67">
            <v>0</v>
          </cell>
        </row>
        <row r="69">
          <cell r="B69" t="str">
            <v>add</v>
          </cell>
          <cell r="C69" t="str">
            <v>Non Taxable Income</v>
          </cell>
          <cell r="E69">
            <v>0</v>
          </cell>
          <cell r="F69">
            <v>0</v>
          </cell>
          <cell r="G69">
            <v>0</v>
          </cell>
          <cell r="H69">
            <v>0</v>
          </cell>
          <cell r="I69">
            <v>0</v>
          </cell>
          <cell r="J69">
            <v>0</v>
          </cell>
          <cell r="K69">
            <v>0</v>
          </cell>
        </row>
        <row r="70">
          <cell r="B70" t="str">
            <v>less</v>
          </cell>
          <cell r="C70" t="str">
            <v>Capital Expenditure</v>
          </cell>
          <cell r="E70">
            <v>0</v>
          </cell>
          <cell r="F70">
            <v>0</v>
          </cell>
          <cell r="G70">
            <v>0</v>
          </cell>
          <cell r="H70">
            <v>0</v>
          </cell>
          <cell r="I70">
            <v>0</v>
          </cell>
          <cell r="J70">
            <v>0</v>
          </cell>
          <cell r="K70">
            <v>0</v>
          </cell>
        </row>
        <row r="71">
          <cell r="B71" t="str">
            <v>add</v>
          </cell>
          <cell r="C71" t="str">
            <v>Asset Disposal Proceeds</v>
          </cell>
          <cell r="E71">
            <v>0</v>
          </cell>
          <cell r="F71">
            <v>0</v>
          </cell>
          <cell r="G71">
            <v>0</v>
          </cell>
          <cell r="H71">
            <v>0</v>
          </cell>
          <cell r="I71">
            <v>0</v>
          </cell>
          <cell r="J71">
            <v>0</v>
          </cell>
          <cell r="K71">
            <v>0</v>
          </cell>
          <cell r="M71">
            <v>0</v>
          </cell>
        </row>
        <row r="72">
          <cell r="C72" t="str">
            <v xml:space="preserve">  Net Cash Flow</v>
          </cell>
          <cell r="E72">
            <v>0</v>
          </cell>
          <cell r="F72">
            <v>0</v>
          </cell>
          <cell r="G72">
            <v>0</v>
          </cell>
          <cell r="H72">
            <v>0</v>
          </cell>
          <cell r="I72">
            <v>0</v>
          </cell>
          <cell r="J72">
            <v>0</v>
          </cell>
          <cell r="K72">
            <v>0</v>
          </cell>
          <cell r="M72">
            <v>0</v>
          </cell>
        </row>
        <row r="74">
          <cell r="C74" t="str">
            <v>5 Yr NPV</v>
          </cell>
          <cell r="E74">
            <v>0</v>
          </cell>
        </row>
        <row r="76">
          <cell r="C76" t="str">
            <v>Total NPV of Cash Flow</v>
          </cell>
          <cell r="E76">
            <v>0</v>
          </cell>
        </row>
        <row r="79">
          <cell r="B79" t="str">
            <v>$000</v>
          </cell>
          <cell r="C79" t="str">
            <v>Economic Value Added</v>
          </cell>
          <cell r="E79">
            <v>2004</v>
          </cell>
          <cell r="F79">
            <v>2005</v>
          </cell>
          <cell r="G79">
            <v>2006</v>
          </cell>
          <cell r="H79">
            <v>2007</v>
          </cell>
          <cell r="I79">
            <v>2008</v>
          </cell>
          <cell r="J79">
            <v>2009</v>
          </cell>
          <cell r="K79" t="str">
            <v>Total</v>
          </cell>
          <cell r="L79" t="str">
            <v>PV of Capital Commitments after Year 5</v>
          </cell>
        </row>
        <row r="81">
          <cell r="C81" t="str">
            <v>Total Revenue</v>
          </cell>
          <cell r="E81">
            <v>0</v>
          </cell>
          <cell r="F81">
            <v>0</v>
          </cell>
          <cell r="G81">
            <v>0</v>
          </cell>
          <cell r="H81">
            <v>0</v>
          </cell>
          <cell r="I81">
            <v>0</v>
          </cell>
          <cell r="J81">
            <v>0</v>
          </cell>
          <cell r="K81">
            <v>0</v>
          </cell>
        </row>
        <row r="82">
          <cell r="B82" t="str">
            <v>less</v>
          </cell>
          <cell r="C82" t="str">
            <v>Total Expenditure</v>
          </cell>
          <cell r="E82">
            <v>0</v>
          </cell>
          <cell r="F82">
            <v>0</v>
          </cell>
          <cell r="G82">
            <v>0</v>
          </cell>
          <cell r="H82">
            <v>0</v>
          </cell>
          <cell r="I82">
            <v>0</v>
          </cell>
          <cell r="J82">
            <v>0</v>
          </cell>
          <cell r="K82">
            <v>0</v>
          </cell>
        </row>
        <row r="83">
          <cell r="B83" t="str">
            <v>less</v>
          </cell>
          <cell r="C83" t="str">
            <v>Tax Payable</v>
          </cell>
          <cell r="E83">
            <v>0</v>
          </cell>
          <cell r="F83">
            <v>0</v>
          </cell>
          <cell r="G83">
            <v>0</v>
          </cell>
          <cell r="H83">
            <v>0</v>
          </cell>
          <cell r="I83">
            <v>0</v>
          </cell>
          <cell r="J83">
            <v>0</v>
          </cell>
          <cell r="K83">
            <v>0</v>
          </cell>
          <cell r="M83">
            <v>0</v>
          </cell>
        </row>
        <row r="84">
          <cell r="B84" t="str">
            <v>less</v>
          </cell>
          <cell r="C84" t="str">
            <v>Interest Expense</v>
          </cell>
          <cell r="E84">
            <v>0</v>
          </cell>
          <cell r="F84">
            <v>0</v>
          </cell>
          <cell r="G84">
            <v>0</v>
          </cell>
          <cell r="H84">
            <v>0</v>
          </cell>
          <cell r="I84">
            <v>0</v>
          </cell>
          <cell r="J84">
            <v>0</v>
          </cell>
          <cell r="K84">
            <v>0</v>
          </cell>
          <cell r="M84">
            <v>0</v>
          </cell>
        </row>
        <row r="85">
          <cell r="B85" t="str">
            <v>add</v>
          </cell>
          <cell r="C85" t="str">
            <v>Asset Disposal Proceeds</v>
          </cell>
          <cell r="E85">
            <v>0</v>
          </cell>
          <cell r="F85">
            <v>0</v>
          </cell>
          <cell r="G85">
            <v>0</v>
          </cell>
          <cell r="H85">
            <v>0</v>
          </cell>
          <cell r="I85">
            <v>0</v>
          </cell>
          <cell r="J85">
            <v>0</v>
          </cell>
          <cell r="K85">
            <v>0</v>
          </cell>
          <cell r="M85">
            <v>0</v>
          </cell>
        </row>
        <row r="86">
          <cell r="B86" t="str">
            <v>add</v>
          </cell>
          <cell r="C86" t="str">
            <v>Economic Adjustments</v>
          </cell>
          <cell r="E86">
            <v>0</v>
          </cell>
          <cell r="F86">
            <v>0</v>
          </cell>
          <cell r="G86">
            <v>0</v>
          </cell>
          <cell r="H86">
            <v>0</v>
          </cell>
          <cell r="I86">
            <v>0</v>
          </cell>
          <cell r="J86">
            <v>0</v>
          </cell>
          <cell r="K86">
            <v>0</v>
          </cell>
          <cell r="M86">
            <v>0</v>
          </cell>
        </row>
        <row r="87">
          <cell r="C87" t="str">
            <v xml:space="preserve">  Economic Profit</v>
          </cell>
          <cell r="E87">
            <v>0</v>
          </cell>
          <cell r="F87">
            <v>0</v>
          </cell>
          <cell r="G87">
            <v>0</v>
          </cell>
          <cell r="H87">
            <v>0</v>
          </cell>
          <cell r="I87">
            <v>0</v>
          </cell>
          <cell r="J87">
            <v>0</v>
          </cell>
          <cell r="K87">
            <v>0</v>
          </cell>
          <cell r="M87">
            <v>0</v>
          </cell>
        </row>
        <row r="89">
          <cell r="C89" t="str">
            <v>Capital Employed</v>
          </cell>
          <cell r="E89">
            <v>0</v>
          </cell>
          <cell r="F89">
            <v>0</v>
          </cell>
          <cell r="G89">
            <v>0</v>
          </cell>
          <cell r="H89">
            <v>0</v>
          </cell>
          <cell r="I89">
            <v>0</v>
          </cell>
          <cell r="J89">
            <v>0</v>
          </cell>
          <cell r="K89">
            <v>0</v>
          </cell>
          <cell r="M89">
            <v>0</v>
          </cell>
        </row>
        <row r="90">
          <cell r="B90" t="str">
            <v>less</v>
          </cell>
          <cell r="C90" t="str">
            <v>Capital Charge</v>
          </cell>
          <cell r="E90">
            <v>0</v>
          </cell>
          <cell r="F90">
            <v>0</v>
          </cell>
          <cell r="G90">
            <v>0</v>
          </cell>
          <cell r="H90">
            <v>0</v>
          </cell>
          <cell r="I90">
            <v>0</v>
          </cell>
          <cell r="J90">
            <v>0</v>
          </cell>
          <cell r="K90">
            <v>0</v>
          </cell>
          <cell r="M90">
            <v>0</v>
          </cell>
        </row>
        <row r="91">
          <cell r="C91" t="str">
            <v xml:space="preserve">  Economic Value Added</v>
          </cell>
          <cell r="E91">
            <v>0</v>
          </cell>
          <cell r="F91">
            <v>0</v>
          </cell>
          <cell r="G91">
            <v>0</v>
          </cell>
          <cell r="H91">
            <v>0</v>
          </cell>
          <cell r="I91">
            <v>0</v>
          </cell>
          <cell r="J91">
            <v>0</v>
          </cell>
          <cell r="K91">
            <v>0</v>
          </cell>
          <cell r="M91">
            <v>0</v>
          </cell>
        </row>
        <row r="93">
          <cell r="C93" t="str">
            <v>5 Yr PV of EVA</v>
          </cell>
          <cell r="E93">
            <v>0</v>
          </cell>
        </row>
        <row r="95">
          <cell r="C95" t="str">
            <v>Total PV of EVA</v>
          </cell>
          <cell r="E95">
            <v>0</v>
          </cell>
        </row>
        <row r="97">
          <cell r="B97" t="str">
            <v>View:</v>
          </cell>
        </row>
        <row r="98">
          <cell r="C98" t="str">
            <v>Depreciation</v>
          </cell>
          <cell r="T98" t="b">
            <v>0</v>
          </cell>
        </row>
        <row r="99">
          <cell r="C99" t="str">
            <v>Accounting Depreciation - Existing</v>
          </cell>
          <cell r="F99">
            <v>1</v>
          </cell>
          <cell r="G99">
            <v>2</v>
          </cell>
          <cell r="H99">
            <v>3</v>
          </cell>
          <cell r="I99">
            <v>4</v>
          </cell>
          <cell r="J99">
            <v>5</v>
          </cell>
          <cell r="K99" t="str">
            <v>PV &gt;5Yr BV</v>
          </cell>
          <cell r="L99" t="str">
            <v>PV &gt;5Yr Dep</v>
          </cell>
        </row>
        <row r="100">
          <cell r="C100">
            <v>0</v>
          </cell>
          <cell r="F100">
            <v>0</v>
          </cell>
          <cell r="G100">
            <v>0</v>
          </cell>
          <cell r="H100">
            <v>0</v>
          </cell>
          <cell r="I100">
            <v>0</v>
          </cell>
          <cell r="J100">
            <v>0</v>
          </cell>
          <cell r="K100">
            <v>0</v>
          </cell>
          <cell r="L100">
            <v>0</v>
          </cell>
        </row>
        <row r="101">
          <cell r="C101">
            <v>0</v>
          </cell>
          <cell r="F101">
            <v>0</v>
          </cell>
          <cell r="G101">
            <v>0</v>
          </cell>
          <cell r="H101">
            <v>0</v>
          </cell>
          <cell r="I101">
            <v>0</v>
          </cell>
          <cell r="J101">
            <v>0</v>
          </cell>
          <cell r="K101">
            <v>0</v>
          </cell>
          <cell r="L101">
            <v>0</v>
          </cell>
        </row>
        <row r="102">
          <cell r="C102">
            <v>0</v>
          </cell>
          <cell r="F102">
            <v>0</v>
          </cell>
          <cell r="G102">
            <v>0</v>
          </cell>
          <cell r="H102">
            <v>0</v>
          </cell>
          <cell r="I102">
            <v>0</v>
          </cell>
          <cell r="J102">
            <v>0</v>
          </cell>
          <cell r="K102">
            <v>0</v>
          </cell>
          <cell r="L102">
            <v>0</v>
          </cell>
        </row>
        <row r="103">
          <cell r="C103">
            <v>0</v>
          </cell>
          <cell r="F103">
            <v>0</v>
          </cell>
          <cell r="G103">
            <v>0</v>
          </cell>
          <cell r="H103">
            <v>0</v>
          </cell>
          <cell r="I103">
            <v>0</v>
          </cell>
          <cell r="J103">
            <v>0</v>
          </cell>
          <cell r="K103">
            <v>0</v>
          </cell>
          <cell r="L103">
            <v>0</v>
          </cell>
        </row>
        <row r="104">
          <cell r="C104">
            <v>0</v>
          </cell>
          <cell r="F104">
            <v>0</v>
          </cell>
          <cell r="G104">
            <v>0</v>
          </cell>
          <cell r="H104">
            <v>0</v>
          </cell>
          <cell r="I104">
            <v>0</v>
          </cell>
          <cell r="J104">
            <v>0</v>
          </cell>
          <cell r="K104">
            <v>0</v>
          </cell>
          <cell r="L104">
            <v>0</v>
          </cell>
        </row>
        <row r="105">
          <cell r="F105">
            <v>0</v>
          </cell>
          <cell r="G105">
            <v>0</v>
          </cell>
          <cell r="H105">
            <v>0</v>
          </cell>
          <cell r="I105">
            <v>0</v>
          </cell>
          <cell r="J105">
            <v>0</v>
          </cell>
          <cell r="K105">
            <v>0</v>
          </cell>
          <cell r="L105">
            <v>0</v>
          </cell>
        </row>
        <row r="106">
          <cell r="C106" t="str">
            <v>Accounting Depreciation - New</v>
          </cell>
        </row>
        <row r="107">
          <cell r="C107">
            <v>0</v>
          </cell>
          <cell r="F107">
            <v>0</v>
          </cell>
          <cell r="G107">
            <v>0</v>
          </cell>
          <cell r="H107">
            <v>0</v>
          </cell>
          <cell r="I107">
            <v>0</v>
          </cell>
          <cell r="J107">
            <v>0</v>
          </cell>
          <cell r="K107">
            <v>0</v>
          </cell>
          <cell r="L107">
            <v>0</v>
          </cell>
        </row>
        <row r="108">
          <cell r="C108">
            <v>0</v>
          </cell>
          <cell r="F108">
            <v>0</v>
          </cell>
          <cell r="G108">
            <v>0</v>
          </cell>
          <cell r="H108">
            <v>0</v>
          </cell>
          <cell r="I108">
            <v>0</v>
          </cell>
          <cell r="J108">
            <v>0</v>
          </cell>
          <cell r="K108">
            <v>0</v>
          </cell>
          <cell r="L108">
            <v>0</v>
          </cell>
        </row>
        <row r="109">
          <cell r="C109">
            <v>0</v>
          </cell>
          <cell r="F109">
            <v>0</v>
          </cell>
          <cell r="G109">
            <v>0</v>
          </cell>
          <cell r="H109">
            <v>0</v>
          </cell>
          <cell r="I109">
            <v>0</v>
          </cell>
          <cell r="J109">
            <v>0</v>
          </cell>
          <cell r="K109">
            <v>0</v>
          </cell>
          <cell r="L109">
            <v>0</v>
          </cell>
        </row>
        <row r="110">
          <cell r="C110">
            <v>0</v>
          </cell>
          <cell r="F110">
            <v>0</v>
          </cell>
          <cell r="G110">
            <v>0</v>
          </cell>
          <cell r="H110">
            <v>0</v>
          </cell>
          <cell r="I110">
            <v>0</v>
          </cell>
          <cell r="J110">
            <v>0</v>
          </cell>
          <cell r="K110">
            <v>0</v>
          </cell>
          <cell r="L110">
            <v>0</v>
          </cell>
        </row>
        <row r="111">
          <cell r="C111">
            <v>0</v>
          </cell>
          <cell r="F111">
            <v>0</v>
          </cell>
          <cell r="G111">
            <v>0</v>
          </cell>
          <cell r="H111">
            <v>0</v>
          </cell>
          <cell r="I111">
            <v>0</v>
          </cell>
          <cell r="J111">
            <v>0</v>
          </cell>
          <cell r="K111">
            <v>0</v>
          </cell>
          <cell r="L111">
            <v>0</v>
          </cell>
        </row>
        <row r="112">
          <cell r="F112">
            <v>0</v>
          </cell>
          <cell r="G112">
            <v>0</v>
          </cell>
          <cell r="H112">
            <v>0</v>
          </cell>
          <cell r="I112">
            <v>0</v>
          </cell>
          <cell r="J112">
            <v>0</v>
          </cell>
          <cell r="K112">
            <v>0</v>
          </cell>
          <cell r="L112">
            <v>0</v>
          </cell>
        </row>
        <row r="114">
          <cell r="C114" t="str">
            <v xml:space="preserve">Total Accounting Depreciation </v>
          </cell>
          <cell r="F114">
            <v>0</v>
          </cell>
          <cell r="G114">
            <v>0</v>
          </cell>
          <cell r="H114">
            <v>0</v>
          </cell>
          <cell r="I114">
            <v>0</v>
          </cell>
          <cell r="J114">
            <v>0</v>
          </cell>
          <cell r="K114">
            <v>0</v>
          </cell>
          <cell r="L114">
            <v>0</v>
          </cell>
        </row>
        <row r="116">
          <cell r="C116" t="str">
            <v>Tax Depreciation - Existing</v>
          </cell>
          <cell r="K116" t="str">
            <v>PV &gt;5Yr BV</v>
          </cell>
          <cell r="L116" t="str">
            <v>PV &gt;5Yr Dep</v>
          </cell>
        </row>
        <row r="117">
          <cell r="C117">
            <v>0</v>
          </cell>
          <cell r="F117">
            <v>0</v>
          </cell>
          <cell r="G117">
            <v>0</v>
          </cell>
          <cell r="H117">
            <v>0</v>
          </cell>
          <cell r="I117">
            <v>0</v>
          </cell>
          <cell r="J117">
            <v>0</v>
          </cell>
          <cell r="K117">
            <v>0</v>
          </cell>
          <cell r="L117">
            <v>0</v>
          </cell>
        </row>
        <row r="118">
          <cell r="C118">
            <v>0</v>
          </cell>
          <cell r="F118">
            <v>0</v>
          </cell>
          <cell r="G118">
            <v>0</v>
          </cell>
          <cell r="H118">
            <v>0</v>
          </cell>
          <cell r="I118">
            <v>0</v>
          </cell>
          <cell r="J118">
            <v>0</v>
          </cell>
          <cell r="K118">
            <v>0</v>
          </cell>
          <cell r="L118">
            <v>0</v>
          </cell>
        </row>
        <row r="119">
          <cell r="C119">
            <v>0</v>
          </cell>
          <cell r="F119">
            <v>0</v>
          </cell>
          <cell r="G119">
            <v>0</v>
          </cell>
          <cell r="H119">
            <v>0</v>
          </cell>
          <cell r="I119">
            <v>0</v>
          </cell>
          <cell r="J119">
            <v>0</v>
          </cell>
          <cell r="K119">
            <v>0</v>
          </cell>
          <cell r="L119">
            <v>0</v>
          </cell>
        </row>
        <row r="120">
          <cell r="C120">
            <v>0</v>
          </cell>
          <cell r="F120">
            <v>0</v>
          </cell>
          <cell r="G120">
            <v>0</v>
          </cell>
          <cell r="H120">
            <v>0</v>
          </cell>
          <cell r="I120">
            <v>0</v>
          </cell>
          <cell r="J120">
            <v>0</v>
          </cell>
          <cell r="K120">
            <v>0</v>
          </cell>
          <cell r="L120">
            <v>0</v>
          </cell>
        </row>
        <row r="121">
          <cell r="C121">
            <v>0</v>
          </cell>
          <cell r="F121">
            <v>0</v>
          </cell>
          <cell r="G121">
            <v>0</v>
          </cell>
          <cell r="H121">
            <v>0</v>
          </cell>
          <cell r="I121">
            <v>0</v>
          </cell>
          <cell r="J121">
            <v>0</v>
          </cell>
          <cell r="K121">
            <v>0</v>
          </cell>
          <cell r="L121">
            <v>0</v>
          </cell>
        </row>
        <row r="122">
          <cell r="F122">
            <v>0</v>
          </cell>
          <cell r="G122">
            <v>0</v>
          </cell>
          <cell r="H122">
            <v>0</v>
          </cell>
          <cell r="I122">
            <v>0</v>
          </cell>
          <cell r="J122">
            <v>0</v>
          </cell>
          <cell r="K122">
            <v>0</v>
          </cell>
          <cell r="L122">
            <v>0</v>
          </cell>
        </row>
        <row r="123">
          <cell r="C123" t="str">
            <v>Tax Depreciation - New</v>
          </cell>
        </row>
        <row r="124">
          <cell r="C124">
            <v>0</v>
          </cell>
          <cell r="F124">
            <v>0</v>
          </cell>
          <cell r="G124">
            <v>0</v>
          </cell>
          <cell r="H124">
            <v>0</v>
          </cell>
          <cell r="I124">
            <v>0</v>
          </cell>
          <cell r="J124">
            <v>0</v>
          </cell>
          <cell r="K124">
            <v>0</v>
          </cell>
          <cell r="L124">
            <v>0</v>
          </cell>
        </row>
        <row r="125">
          <cell r="C125">
            <v>0</v>
          </cell>
          <cell r="F125">
            <v>0</v>
          </cell>
          <cell r="G125">
            <v>0</v>
          </cell>
          <cell r="H125">
            <v>0</v>
          </cell>
          <cell r="I125">
            <v>0</v>
          </cell>
          <cell r="J125">
            <v>0</v>
          </cell>
          <cell r="K125">
            <v>0</v>
          </cell>
          <cell r="L125">
            <v>0</v>
          </cell>
        </row>
        <row r="126">
          <cell r="C126">
            <v>0</v>
          </cell>
          <cell r="F126">
            <v>0</v>
          </cell>
          <cell r="G126">
            <v>0</v>
          </cell>
          <cell r="H126">
            <v>0</v>
          </cell>
          <cell r="I126">
            <v>0</v>
          </cell>
          <cell r="J126">
            <v>0</v>
          </cell>
          <cell r="K126">
            <v>0</v>
          </cell>
          <cell r="L126">
            <v>0</v>
          </cell>
        </row>
        <row r="127">
          <cell r="C127">
            <v>0</v>
          </cell>
          <cell r="F127">
            <v>0</v>
          </cell>
          <cell r="G127">
            <v>0</v>
          </cell>
          <cell r="H127">
            <v>0</v>
          </cell>
          <cell r="I127">
            <v>0</v>
          </cell>
          <cell r="J127">
            <v>0</v>
          </cell>
          <cell r="K127">
            <v>0</v>
          </cell>
          <cell r="L127">
            <v>0</v>
          </cell>
        </row>
        <row r="128">
          <cell r="C128">
            <v>0</v>
          </cell>
          <cell r="F128">
            <v>0</v>
          </cell>
          <cell r="G128">
            <v>0</v>
          </cell>
          <cell r="H128">
            <v>0</v>
          </cell>
          <cell r="I128">
            <v>0</v>
          </cell>
          <cell r="J128">
            <v>0</v>
          </cell>
          <cell r="K128">
            <v>0</v>
          </cell>
          <cell r="L128">
            <v>0</v>
          </cell>
        </row>
        <row r="129">
          <cell r="F129">
            <v>0</v>
          </cell>
          <cell r="G129">
            <v>0</v>
          </cell>
          <cell r="H129">
            <v>0</v>
          </cell>
          <cell r="I129">
            <v>0</v>
          </cell>
          <cell r="J129">
            <v>0</v>
          </cell>
          <cell r="K129">
            <v>0</v>
          </cell>
          <cell r="L129">
            <v>0</v>
          </cell>
        </row>
        <row r="131">
          <cell r="C131" t="str">
            <v xml:space="preserve">Total Tax Depreciation </v>
          </cell>
          <cell r="F131">
            <v>0</v>
          </cell>
          <cell r="G131">
            <v>0</v>
          </cell>
          <cell r="H131">
            <v>0</v>
          </cell>
          <cell r="I131">
            <v>0</v>
          </cell>
          <cell r="J131">
            <v>0</v>
          </cell>
          <cell r="K131">
            <v>0</v>
          </cell>
          <cell r="L131">
            <v>0</v>
          </cell>
        </row>
        <row r="134">
          <cell r="C134" t="str">
            <v>Asset Disposals</v>
          </cell>
          <cell r="T134" t="b">
            <v>0</v>
          </cell>
        </row>
        <row r="135">
          <cell r="C135" t="str">
            <v>Disposal Value - Existing</v>
          </cell>
          <cell r="F135">
            <v>2005</v>
          </cell>
          <cell r="G135">
            <v>2006</v>
          </cell>
          <cell r="H135">
            <v>2007</v>
          </cell>
          <cell r="I135">
            <v>2008</v>
          </cell>
          <cell r="J135">
            <v>2009</v>
          </cell>
          <cell r="K135" t="str">
            <v>PV of &gt; 5yr</v>
          </cell>
        </row>
        <row r="136">
          <cell r="C136">
            <v>0</v>
          </cell>
          <cell r="F136">
            <v>0</v>
          </cell>
          <cell r="G136">
            <v>0</v>
          </cell>
          <cell r="H136">
            <v>0</v>
          </cell>
          <cell r="I136">
            <v>0</v>
          </cell>
          <cell r="J136">
            <v>0</v>
          </cell>
          <cell r="K136">
            <v>0</v>
          </cell>
        </row>
        <row r="137">
          <cell r="C137">
            <v>0</v>
          </cell>
          <cell r="F137">
            <v>0</v>
          </cell>
          <cell r="G137">
            <v>0</v>
          </cell>
          <cell r="H137">
            <v>0</v>
          </cell>
          <cell r="I137">
            <v>0</v>
          </cell>
          <cell r="J137">
            <v>0</v>
          </cell>
          <cell r="K137">
            <v>0</v>
          </cell>
        </row>
        <row r="138">
          <cell r="C138">
            <v>0</v>
          </cell>
          <cell r="F138">
            <v>0</v>
          </cell>
          <cell r="G138">
            <v>0</v>
          </cell>
          <cell r="H138">
            <v>0</v>
          </cell>
          <cell r="I138">
            <v>0</v>
          </cell>
          <cell r="J138">
            <v>0</v>
          </cell>
          <cell r="K138">
            <v>0</v>
          </cell>
        </row>
        <row r="139">
          <cell r="C139">
            <v>0</v>
          </cell>
          <cell r="F139">
            <v>0</v>
          </cell>
          <cell r="G139">
            <v>0</v>
          </cell>
          <cell r="H139">
            <v>0</v>
          </cell>
          <cell r="I139">
            <v>0</v>
          </cell>
          <cell r="J139">
            <v>0</v>
          </cell>
          <cell r="K139">
            <v>0</v>
          </cell>
        </row>
        <row r="140">
          <cell r="C140">
            <v>0</v>
          </cell>
          <cell r="F140">
            <v>0</v>
          </cell>
          <cell r="G140">
            <v>0</v>
          </cell>
          <cell r="H140">
            <v>0</v>
          </cell>
          <cell r="I140">
            <v>0</v>
          </cell>
          <cell r="J140">
            <v>0</v>
          </cell>
          <cell r="K140">
            <v>0</v>
          </cell>
        </row>
        <row r="141">
          <cell r="F141">
            <v>0</v>
          </cell>
          <cell r="G141">
            <v>0</v>
          </cell>
          <cell r="H141">
            <v>0</v>
          </cell>
          <cell r="I141">
            <v>0</v>
          </cell>
          <cell r="J141">
            <v>0</v>
          </cell>
          <cell r="K141">
            <v>0</v>
          </cell>
        </row>
        <row r="142">
          <cell r="C142" t="str">
            <v>Disposal Value - New</v>
          </cell>
        </row>
        <row r="143">
          <cell r="C143">
            <v>0</v>
          </cell>
          <cell r="F143">
            <v>0</v>
          </cell>
          <cell r="G143">
            <v>0</v>
          </cell>
          <cell r="H143">
            <v>0</v>
          </cell>
          <cell r="I143">
            <v>0</v>
          </cell>
          <cell r="J143">
            <v>0</v>
          </cell>
          <cell r="K143">
            <v>0</v>
          </cell>
        </row>
        <row r="144">
          <cell r="C144">
            <v>0</v>
          </cell>
          <cell r="F144">
            <v>0</v>
          </cell>
          <cell r="G144">
            <v>0</v>
          </cell>
          <cell r="H144">
            <v>0</v>
          </cell>
          <cell r="I144">
            <v>0</v>
          </cell>
          <cell r="J144">
            <v>0</v>
          </cell>
          <cell r="K144">
            <v>0</v>
          </cell>
        </row>
        <row r="145">
          <cell r="C145">
            <v>0</v>
          </cell>
          <cell r="F145">
            <v>0</v>
          </cell>
          <cell r="G145">
            <v>0</v>
          </cell>
          <cell r="H145">
            <v>0</v>
          </cell>
          <cell r="I145">
            <v>0</v>
          </cell>
          <cell r="J145">
            <v>0</v>
          </cell>
          <cell r="K145">
            <v>0</v>
          </cell>
        </row>
        <row r="146">
          <cell r="C146">
            <v>0</v>
          </cell>
          <cell r="F146">
            <v>0</v>
          </cell>
          <cell r="G146">
            <v>0</v>
          </cell>
          <cell r="H146">
            <v>0</v>
          </cell>
          <cell r="I146">
            <v>0</v>
          </cell>
          <cell r="J146">
            <v>0</v>
          </cell>
          <cell r="K146">
            <v>0</v>
          </cell>
        </row>
        <row r="147">
          <cell r="C147">
            <v>0</v>
          </cell>
          <cell r="F147">
            <v>0</v>
          </cell>
          <cell r="G147">
            <v>0</v>
          </cell>
          <cell r="H147">
            <v>0</v>
          </cell>
          <cell r="I147">
            <v>0</v>
          </cell>
          <cell r="J147">
            <v>0</v>
          </cell>
          <cell r="K147">
            <v>0</v>
          </cell>
        </row>
        <row r="148">
          <cell r="F148">
            <v>0</v>
          </cell>
          <cell r="G148">
            <v>0</v>
          </cell>
          <cell r="H148">
            <v>0</v>
          </cell>
          <cell r="I148">
            <v>0</v>
          </cell>
          <cell r="J148">
            <v>0</v>
          </cell>
          <cell r="K148">
            <v>0</v>
          </cell>
        </row>
        <row r="150">
          <cell r="C150" t="str">
            <v>Total Asset Disposal Value</v>
          </cell>
          <cell r="F150">
            <v>0</v>
          </cell>
          <cell r="G150">
            <v>0</v>
          </cell>
          <cell r="H150">
            <v>0</v>
          </cell>
          <cell r="I150">
            <v>0</v>
          </cell>
          <cell r="J150">
            <v>0</v>
          </cell>
          <cell r="K150">
            <v>0</v>
          </cell>
        </row>
        <row r="152">
          <cell r="C152" t="str">
            <v>Tax Profit on Disposal - Existing</v>
          </cell>
          <cell r="K152" t="str">
            <v>PV of &gt; 5yr</v>
          </cell>
        </row>
        <row r="153">
          <cell r="C153">
            <v>0</v>
          </cell>
          <cell r="F153">
            <v>0</v>
          </cell>
          <cell r="G153">
            <v>0</v>
          </cell>
          <cell r="H153">
            <v>0</v>
          </cell>
          <cell r="I153">
            <v>0</v>
          </cell>
          <cell r="J153">
            <v>0</v>
          </cell>
          <cell r="K153">
            <v>0</v>
          </cell>
        </row>
        <row r="154">
          <cell r="C154">
            <v>0</v>
          </cell>
          <cell r="F154">
            <v>0</v>
          </cell>
          <cell r="G154">
            <v>0</v>
          </cell>
          <cell r="H154">
            <v>0</v>
          </cell>
          <cell r="I154">
            <v>0</v>
          </cell>
          <cell r="J154">
            <v>0</v>
          </cell>
          <cell r="K154">
            <v>0</v>
          </cell>
        </row>
        <row r="155">
          <cell r="C155">
            <v>0</v>
          </cell>
          <cell r="F155">
            <v>0</v>
          </cell>
          <cell r="G155">
            <v>0</v>
          </cell>
          <cell r="H155">
            <v>0</v>
          </cell>
          <cell r="I155">
            <v>0</v>
          </cell>
          <cell r="J155">
            <v>0</v>
          </cell>
          <cell r="K155">
            <v>0</v>
          </cell>
        </row>
        <row r="156">
          <cell r="C156">
            <v>0</v>
          </cell>
          <cell r="F156">
            <v>0</v>
          </cell>
          <cell r="G156">
            <v>0</v>
          </cell>
          <cell r="H156">
            <v>0</v>
          </cell>
          <cell r="I156">
            <v>0</v>
          </cell>
          <cell r="J156">
            <v>0</v>
          </cell>
          <cell r="K156">
            <v>0</v>
          </cell>
        </row>
        <row r="157">
          <cell r="C157">
            <v>0</v>
          </cell>
          <cell r="F157">
            <v>0</v>
          </cell>
          <cell r="G157">
            <v>0</v>
          </cell>
          <cell r="H157">
            <v>0</v>
          </cell>
          <cell r="I157">
            <v>0</v>
          </cell>
          <cell r="J157">
            <v>0</v>
          </cell>
          <cell r="K157">
            <v>0</v>
          </cell>
        </row>
        <row r="158">
          <cell r="F158">
            <v>0</v>
          </cell>
          <cell r="G158">
            <v>0</v>
          </cell>
          <cell r="H158">
            <v>0</v>
          </cell>
          <cell r="I158">
            <v>0</v>
          </cell>
          <cell r="J158">
            <v>0</v>
          </cell>
          <cell r="K158">
            <v>0</v>
          </cell>
        </row>
        <row r="159">
          <cell r="C159" t="str">
            <v>Tax Profit on Disposal - New</v>
          </cell>
        </row>
        <row r="160">
          <cell r="C160">
            <v>0</v>
          </cell>
          <cell r="F160">
            <v>0</v>
          </cell>
          <cell r="G160">
            <v>0</v>
          </cell>
          <cell r="H160">
            <v>0</v>
          </cell>
          <cell r="I160">
            <v>0</v>
          </cell>
          <cell r="J160">
            <v>0</v>
          </cell>
          <cell r="K160">
            <v>0</v>
          </cell>
        </row>
        <row r="161">
          <cell r="C161">
            <v>0</v>
          </cell>
          <cell r="F161">
            <v>0</v>
          </cell>
          <cell r="G161">
            <v>0</v>
          </cell>
          <cell r="H161">
            <v>0</v>
          </cell>
          <cell r="I161">
            <v>0</v>
          </cell>
          <cell r="J161">
            <v>0</v>
          </cell>
          <cell r="K161">
            <v>0</v>
          </cell>
        </row>
        <row r="162">
          <cell r="C162">
            <v>0</v>
          </cell>
          <cell r="F162">
            <v>0</v>
          </cell>
          <cell r="G162">
            <v>0</v>
          </cell>
          <cell r="H162">
            <v>0</v>
          </cell>
          <cell r="I162">
            <v>0</v>
          </cell>
          <cell r="J162">
            <v>0</v>
          </cell>
          <cell r="K162">
            <v>0</v>
          </cell>
        </row>
        <row r="163">
          <cell r="C163">
            <v>0</v>
          </cell>
          <cell r="F163">
            <v>0</v>
          </cell>
          <cell r="G163">
            <v>0</v>
          </cell>
          <cell r="H163">
            <v>0</v>
          </cell>
          <cell r="I163">
            <v>0</v>
          </cell>
          <cell r="J163">
            <v>0</v>
          </cell>
          <cell r="K163">
            <v>0</v>
          </cell>
        </row>
        <row r="164">
          <cell r="C164">
            <v>0</v>
          </cell>
          <cell r="F164">
            <v>0</v>
          </cell>
          <cell r="G164">
            <v>0</v>
          </cell>
          <cell r="H164">
            <v>0</v>
          </cell>
          <cell r="I164">
            <v>0</v>
          </cell>
          <cell r="J164">
            <v>0</v>
          </cell>
          <cell r="K164">
            <v>0</v>
          </cell>
        </row>
        <row r="165">
          <cell r="F165">
            <v>0</v>
          </cell>
          <cell r="G165">
            <v>0</v>
          </cell>
          <cell r="H165">
            <v>0</v>
          </cell>
          <cell r="I165">
            <v>0</v>
          </cell>
          <cell r="J165">
            <v>0</v>
          </cell>
          <cell r="K165">
            <v>0</v>
          </cell>
        </row>
        <row r="167">
          <cell r="C167" t="str">
            <v>Total Tax Profit on Disposal</v>
          </cell>
          <cell r="F167">
            <v>0</v>
          </cell>
          <cell r="G167">
            <v>0</v>
          </cell>
          <cell r="H167">
            <v>0</v>
          </cell>
          <cell r="I167">
            <v>0</v>
          </cell>
          <cell r="J167">
            <v>0</v>
          </cell>
          <cell r="K167">
            <v>0</v>
          </cell>
        </row>
        <row r="169">
          <cell r="C169" t="str">
            <v>Accounting Profit on Disposal - Existing</v>
          </cell>
          <cell r="K169" t="str">
            <v>PV of &gt; 5yr</v>
          </cell>
        </row>
        <row r="170">
          <cell r="C170">
            <v>0</v>
          </cell>
          <cell r="F170">
            <v>0</v>
          </cell>
          <cell r="G170">
            <v>0</v>
          </cell>
          <cell r="H170">
            <v>0</v>
          </cell>
          <cell r="I170">
            <v>0</v>
          </cell>
          <cell r="J170">
            <v>0</v>
          </cell>
          <cell r="K170">
            <v>0</v>
          </cell>
        </row>
        <row r="171">
          <cell r="C171">
            <v>0</v>
          </cell>
          <cell r="F171">
            <v>0</v>
          </cell>
          <cell r="G171">
            <v>0</v>
          </cell>
          <cell r="H171">
            <v>0</v>
          </cell>
          <cell r="I171">
            <v>0</v>
          </cell>
          <cell r="J171">
            <v>0</v>
          </cell>
          <cell r="K171">
            <v>0</v>
          </cell>
        </row>
        <row r="172">
          <cell r="C172">
            <v>0</v>
          </cell>
          <cell r="F172">
            <v>0</v>
          </cell>
          <cell r="G172">
            <v>0</v>
          </cell>
          <cell r="H172">
            <v>0</v>
          </cell>
          <cell r="I172">
            <v>0</v>
          </cell>
          <cell r="J172">
            <v>0</v>
          </cell>
          <cell r="K172">
            <v>0</v>
          </cell>
        </row>
        <row r="173">
          <cell r="C173">
            <v>0</v>
          </cell>
          <cell r="F173">
            <v>0</v>
          </cell>
          <cell r="G173">
            <v>0</v>
          </cell>
          <cell r="H173">
            <v>0</v>
          </cell>
          <cell r="I173">
            <v>0</v>
          </cell>
          <cell r="J173">
            <v>0</v>
          </cell>
          <cell r="K173">
            <v>0</v>
          </cell>
        </row>
        <row r="174">
          <cell r="C174">
            <v>0</v>
          </cell>
          <cell r="F174">
            <v>0</v>
          </cell>
          <cell r="G174">
            <v>0</v>
          </cell>
          <cell r="H174">
            <v>0</v>
          </cell>
          <cell r="I174">
            <v>0</v>
          </cell>
          <cell r="J174">
            <v>0</v>
          </cell>
          <cell r="K174">
            <v>0</v>
          </cell>
        </row>
        <row r="175">
          <cell r="F175">
            <v>0</v>
          </cell>
          <cell r="G175">
            <v>0</v>
          </cell>
          <cell r="H175">
            <v>0</v>
          </cell>
          <cell r="I175">
            <v>0</v>
          </cell>
          <cell r="J175">
            <v>0</v>
          </cell>
          <cell r="K175">
            <v>0</v>
          </cell>
        </row>
        <row r="176">
          <cell r="C176" t="str">
            <v>Accounting Profit on Disposal - New</v>
          </cell>
        </row>
        <row r="177">
          <cell r="C177">
            <v>0</v>
          </cell>
          <cell r="F177">
            <v>0</v>
          </cell>
          <cell r="G177">
            <v>0</v>
          </cell>
          <cell r="H177">
            <v>0</v>
          </cell>
          <cell r="I177">
            <v>0</v>
          </cell>
          <cell r="J177">
            <v>0</v>
          </cell>
          <cell r="K177">
            <v>0</v>
          </cell>
        </row>
        <row r="178">
          <cell r="C178">
            <v>0</v>
          </cell>
          <cell r="F178">
            <v>0</v>
          </cell>
          <cell r="G178">
            <v>0</v>
          </cell>
          <cell r="H178">
            <v>0</v>
          </cell>
          <cell r="I178">
            <v>0</v>
          </cell>
          <cell r="J178">
            <v>0</v>
          </cell>
          <cell r="K178">
            <v>0</v>
          </cell>
        </row>
        <row r="179">
          <cell r="C179">
            <v>0</v>
          </cell>
          <cell r="F179">
            <v>0</v>
          </cell>
          <cell r="G179">
            <v>0</v>
          </cell>
          <cell r="H179">
            <v>0</v>
          </cell>
          <cell r="I179">
            <v>0</v>
          </cell>
          <cell r="J179">
            <v>0</v>
          </cell>
          <cell r="K179">
            <v>0</v>
          </cell>
        </row>
        <row r="180">
          <cell r="C180">
            <v>0</v>
          </cell>
          <cell r="F180">
            <v>0</v>
          </cell>
          <cell r="G180">
            <v>0</v>
          </cell>
          <cell r="H180">
            <v>0</v>
          </cell>
          <cell r="I180">
            <v>0</v>
          </cell>
          <cell r="J180">
            <v>0</v>
          </cell>
          <cell r="K180">
            <v>0</v>
          </cell>
        </row>
        <row r="181">
          <cell r="C181">
            <v>0</v>
          </cell>
          <cell r="F181">
            <v>0</v>
          </cell>
          <cell r="G181">
            <v>0</v>
          </cell>
          <cell r="H181">
            <v>0</v>
          </cell>
          <cell r="I181">
            <v>0</v>
          </cell>
          <cell r="J181">
            <v>0</v>
          </cell>
          <cell r="K181">
            <v>0</v>
          </cell>
        </row>
        <row r="182">
          <cell r="F182">
            <v>0</v>
          </cell>
          <cell r="G182">
            <v>0</v>
          </cell>
          <cell r="H182">
            <v>0</v>
          </cell>
          <cell r="I182">
            <v>0</v>
          </cell>
          <cell r="J182">
            <v>0</v>
          </cell>
          <cell r="K182">
            <v>0</v>
          </cell>
        </row>
        <row r="184">
          <cell r="C184" t="str">
            <v>Total Accounting Profit on Disposal</v>
          </cell>
          <cell r="F184">
            <v>0</v>
          </cell>
          <cell r="G184">
            <v>0</v>
          </cell>
          <cell r="H184">
            <v>0</v>
          </cell>
          <cell r="I184">
            <v>0</v>
          </cell>
          <cell r="J184">
            <v>0</v>
          </cell>
          <cell r="K184">
            <v>0</v>
          </cell>
        </row>
        <row r="187">
          <cell r="C187" t="str">
            <v>Goodwill</v>
          </cell>
          <cell r="T187" t="b">
            <v>0</v>
          </cell>
        </row>
        <row r="188">
          <cell r="C188" t="str">
            <v>Amortisation  - Existing Assets</v>
          </cell>
          <cell r="F188">
            <v>2005</v>
          </cell>
          <cell r="G188">
            <v>2006</v>
          </cell>
          <cell r="H188">
            <v>2007</v>
          </cell>
          <cell r="I188">
            <v>2008</v>
          </cell>
          <cell r="J188">
            <v>2009</v>
          </cell>
          <cell r="K188" t="str">
            <v>Total</v>
          </cell>
          <cell r="L188" t="str">
            <v>UnAmort 5Yr</v>
          </cell>
        </row>
        <row r="189">
          <cell r="C189">
            <v>0</v>
          </cell>
          <cell r="F189">
            <v>0</v>
          </cell>
          <cell r="G189">
            <v>0</v>
          </cell>
          <cell r="H189">
            <v>0</v>
          </cell>
          <cell r="I189">
            <v>0</v>
          </cell>
          <cell r="J189">
            <v>0</v>
          </cell>
          <cell r="K189">
            <v>0</v>
          </cell>
          <cell r="L189">
            <v>0</v>
          </cell>
        </row>
        <row r="190">
          <cell r="C190">
            <v>0</v>
          </cell>
          <cell r="F190">
            <v>0</v>
          </cell>
          <cell r="G190">
            <v>0</v>
          </cell>
          <cell r="H190">
            <v>0</v>
          </cell>
          <cell r="I190">
            <v>0</v>
          </cell>
          <cell r="J190">
            <v>0</v>
          </cell>
          <cell r="K190">
            <v>0</v>
          </cell>
          <cell r="L190">
            <v>0</v>
          </cell>
        </row>
        <row r="191">
          <cell r="C191">
            <v>0</v>
          </cell>
          <cell r="F191">
            <v>0</v>
          </cell>
          <cell r="G191">
            <v>0</v>
          </cell>
          <cell r="H191">
            <v>0</v>
          </cell>
          <cell r="I191">
            <v>0</v>
          </cell>
          <cell r="J191">
            <v>0</v>
          </cell>
          <cell r="K191">
            <v>0</v>
          </cell>
          <cell r="L191">
            <v>0</v>
          </cell>
        </row>
        <row r="192">
          <cell r="C192">
            <v>0</v>
          </cell>
          <cell r="F192">
            <v>0</v>
          </cell>
          <cell r="G192">
            <v>0</v>
          </cell>
          <cell r="H192">
            <v>0</v>
          </cell>
          <cell r="I192">
            <v>0</v>
          </cell>
          <cell r="J192">
            <v>0</v>
          </cell>
          <cell r="K192">
            <v>0</v>
          </cell>
          <cell r="L192">
            <v>0</v>
          </cell>
        </row>
        <row r="193">
          <cell r="C193">
            <v>0</v>
          </cell>
          <cell r="F193">
            <v>0</v>
          </cell>
          <cell r="G193">
            <v>0</v>
          </cell>
          <cell r="H193">
            <v>0</v>
          </cell>
          <cell r="I193">
            <v>0</v>
          </cell>
          <cell r="J193">
            <v>0</v>
          </cell>
          <cell r="K193">
            <v>0</v>
          </cell>
          <cell r="L193">
            <v>0</v>
          </cell>
        </row>
        <row r="194">
          <cell r="F194">
            <v>0</v>
          </cell>
          <cell r="G194">
            <v>0</v>
          </cell>
          <cell r="H194">
            <v>0</v>
          </cell>
          <cell r="I194">
            <v>0</v>
          </cell>
          <cell r="J194">
            <v>0</v>
          </cell>
          <cell r="K194">
            <v>0</v>
          </cell>
          <cell r="L194">
            <v>0</v>
          </cell>
        </row>
        <row r="195">
          <cell r="C195" t="str">
            <v>Amortisation  - New Assets</v>
          </cell>
        </row>
        <row r="196">
          <cell r="C196">
            <v>0</v>
          </cell>
          <cell r="F196">
            <v>0</v>
          </cell>
          <cell r="G196">
            <v>0</v>
          </cell>
          <cell r="H196">
            <v>0</v>
          </cell>
          <cell r="I196">
            <v>0</v>
          </cell>
          <cell r="J196">
            <v>0</v>
          </cell>
          <cell r="K196">
            <v>0</v>
          </cell>
          <cell r="L196">
            <v>0</v>
          </cell>
        </row>
        <row r="197">
          <cell r="C197">
            <v>0</v>
          </cell>
          <cell r="F197">
            <v>0</v>
          </cell>
          <cell r="G197">
            <v>0</v>
          </cell>
          <cell r="H197">
            <v>0</v>
          </cell>
          <cell r="I197">
            <v>0</v>
          </cell>
          <cell r="J197">
            <v>0</v>
          </cell>
          <cell r="K197">
            <v>0</v>
          </cell>
          <cell r="L197">
            <v>0</v>
          </cell>
        </row>
        <row r="198">
          <cell r="C198">
            <v>0</v>
          </cell>
          <cell r="F198">
            <v>0</v>
          </cell>
          <cell r="G198">
            <v>0</v>
          </cell>
          <cell r="H198">
            <v>0</v>
          </cell>
          <cell r="I198">
            <v>0</v>
          </cell>
          <cell r="J198">
            <v>0</v>
          </cell>
          <cell r="K198">
            <v>0</v>
          </cell>
          <cell r="L198">
            <v>0</v>
          </cell>
        </row>
        <row r="199">
          <cell r="C199">
            <v>0</v>
          </cell>
          <cell r="F199">
            <v>0</v>
          </cell>
          <cell r="G199">
            <v>0</v>
          </cell>
          <cell r="H199">
            <v>0</v>
          </cell>
          <cell r="I199">
            <v>0</v>
          </cell>
          <cell r="J199">
            <v>0</v>
          </cell>
          <cell r="K199">
            <v>0</v>
          </cell>
          <cell r="L199">
            <v>0</v>
          </cell>
        </row>
        <row r="200">
          <cell r="C200">
            <v>0</v>
          </cell>
          <cell r="F200">
            <v>0</v>
          </cell>
          <cell r="G200">
            <v>0</v>
          </cell>
          <cell r="H200">
            <v>0</v>
          </cell>
          <cell r="I200">
            <v>0</v>
          </cell>
          <cell r="J200">
            <v>0</v>
          </cell>
          <cell r="K200">
            <v>0</v>
          </cell>
          <cell r="L200">
            <v>0</v>
          </cell>
        </row>
        <row r="201">
          <cell r="F201">
            <v>0</v>
          </cell>
          <cell r="G201">
            <v>0</v>
          </cell>
          <cell r="H201">
            <v>0</v>
          </cell>
          <cell r="I201">
            <v>0</v>
          </cell>
          <cell r="J201">
            <v>0</v>
          </cell>
          <cell r="K201">
            <v>0</v>
          </cell>
          <cell r="L201">
            <v>0</v>
          </cell>
        </row>
        <row r="203">
          <cell r="C203" t="str">
            <v>Total Amortisation of Goodwill</v>
          </cell>
          <cell r="F203">
            <v>0</v>
          </cell>
          <cell r="G203">
            <v>0</v>
          </cell>
          <cell r="H203">
            <v>0</v>
          </cell>
          <cell r="I203">
            <v>0</v>
          </cell>
          <cell r="J203">
            <v>0</v>
          </cell>
          <cell r="K203">
            <v>0</v>
          </cell>
          <cell r="L203">
            <v>0</v>
          </cell>
        </row>
        <row r="206">
          <cell r="C206" t="str">
            <v>Investment Expenses</v>
          </cell>
          <cell r="T206" t="b">
            <v>0</v>
          </cell>
        </row>
        <row r="207">
          <cell r="C207" t="str">
            <v>Profit Impact</v>
          </cell>
          <cell r="E207">
            <v>0</v>
          </cell>
          <cell r="F207">
            <v>1</v>
          </cell>
          <cell r="G207">
            <v>2</v>
          </cell>
          <cell r="H207">
            <v>3</v>
          </cell>
          <cell r="I207">
            <v>4</v>
          </cell>
          <cell r="J207">
            <v>5</v>
          </cell>
          <cell r="K207" t="str">
            <v>PV &gt; 5Yrs</v>
          </cell>
        </row>
        <row r="208">
          <cell r="C208">
            <v>0</v>
          </cell>
          <cell r="E208">
            <v>0</v>
          </cell>
          <cell r="F208">
            <v>0</v>
          </cell>
          <cell r="G208">
            <v>0</v>
          </cell>
          <cell r="H208">
            <v>0</v>
          </cell>
          <cell r="I208">
            <v>0</v>
          </cell>
          <cell r="J208">
            <v>0</v>
          </cell>
          <cell r="K208">
            <v>0</v>
          </cell>
        </row>
        <row r="209">
          <cell r="C209">
            <v>0</v>
          </cell>
          <cell r="E209">
            <v>0</v>
          </cell>
          <cell r="F209">
            <v>0</v>
          </cell>
          <cell r="G209">
            <v>0</v>
          </cell>
          <cell r="H209">
            <v>0</v>
          </cell>
          <cell r="I209">
            <v>0</v>
          </cell>
          <cell r="J209">
            <v>0</v>
          </cell>
          <cell r="K209">
            <v>0</v>
          </cell>
        </row>
        <row r="210">
          <cell r="C210">
            <v>0</v>
          </cell>
          <cell r="E210">
            <v>0</v>
          </cell>
          <cell r="F210">
            <v>0</v>
          </cell>
          <cell r="G210">
            <v>0</v>
          </cell>
          <cell r="H210">
            <v>0</v>
          </cell>
          <cell r="I210">
            <v>0</v>
          </cell>
          <cell r="J210">
            <v>0</v>
          </cell>
          <cell r="K210">
            <v>0</v>
          </cell>
        </row>
        <row r="211">
          <cell r="C211" t="str">
            <v>Total Profit Impact</v>
          </cell>
          <cell r="E211">
            <v>0</v>
          </cell>
          <cell r="F211">
            <v>0</v>
          </cell>
          <cell r="G211">
            <v>0</v>
          </cell>
          <cell r="H211">
            <v>0</v>
          </cell>
          <cell r="I211">
            <v>0</v>
          </cell>
          <cell r="J211">
            <v>0</v>
          </cell>
          <cell r="K211">
            <v>0</v>
          </cell>
        </row>
        <row r="213">
          <cell r="C213" t="str">
            <v>Closing Capital Impact</v>
          </cell>
        </row>
        <row r="214">
          <cell r="C214">
            <v>0</v>
          </cell>
          <cell r="E214">
            <v>0</v>
          </cell>
          <cell r="F214">
            <v>0</v>
          </cell>
          <cell r="G214">
            <v>0</v>
          </cell>
          <cell r="H214">
            <v>0</v>
          </cell>
          <cell r="I214">
            <v>0</v>
          </cell>
          <cell r="J214">
            <v>0</v>
          </cell>
          <cell r="K214">
            <v>0</v>
          </cell>
        </row>
        <row r="215">
          <cell r="C215">
            <v>0</v>
          </cell>
          <cell r="E215">
            <v>0</v>
          </cell>
          <cell r="F215">
            <v>0</v>
          </cell>
          <cell r="G215">
            <v>0</v>
          </cell>
          <cell r="H215">
            <v>0</v>
          </cell>
          <cell r="I215">
            <v>0</v>
          </cell>
          <cell r="J215">
            <v>0</v>
          </cell>
          <cell r="K215">
            <v>0</v>
          </cell>
        </row>
        <row r="216">
          <cell r="C216">
            <v>0</v>
          </cell>
          <cell r="E216">
            <v>0</v>
          </cell>
          <cell r="F216">
            <v>0</v>
          </cell>
          <cell r="G216">
            <v>0</v>
          </cell>
          <cell r="H216">
            <v>0</v>
          </cell>
          <cell r="I216">
            <v>0</v>
          </cell>
          <cell r="J216">
            <v>0</v>
          </cell>
          <cell r="K216">
            <v>0</v>
          </cell>
        </row>
        <row r="217">
          <cell r="C217" t="str">
            <v>Total Closing Capital Impact</v>
          </cell>
          <cell r="E217">
            <v>0</v>
          </cell>
          <cell r="F217">
            <v>0</v>
          </cell>
          <cell r="G217">
            <v>0</v>
          </cell>
          <cell r="H217">
            <v>0</v>
          </cell>
          <cell r="I217">
            <v>0</v>
          </cell>
          <cell r="J217">
            <v>0</v>
          </cell>
          <cell r="K217">
            <v>0</v>
          </cell>
        </row>
        <row r="220">
          <cell r="C220" t="str">
            <v>Capital Employed</v>
          </cell>
          <cell r="T220" t="b">
            <v>0</v>
          </cell>
        </row>
        <row r="221">
          <cell r="C221" t="str">
            <v>New Capital Expenditure</v>
          </cell>
          <cell r="F221">
            <v>2005</v>
          </cell>
          <cell r="G221">
            <v>2006</v>
          </cell>
          <cell r="H221">
            <v>2007</v>
          </cell>
          <cell r="I221">
            <v>2008</v>
          </cell>
          <cell r="J221">
            <v>2009</v>
          </cell>
          <cell r="K221" t="str">
            <v>Total</v>
          </cell>
        </row>
        <row r="222">
          <cell r="C222">
            <v>0</v>
          </cell>
          <cell r="F222">
            <v>0</v>
          </cell>
          <cell r="G222">
            <v>0</v>
          </cell>
          <cell r="H222">
            <v>0</v>
          </cell>
          <cell r="I222">
            <v>0</v>
          </cell>
          <cell r="J222">
            <v>0</v>
          </cell>
          <cell r="K222">
            <v>0</v>
          </cell>
        </row>
        <row r="223">
          <cell r="C223">
            <v>0</v>
          </cell>
          <cell r="F223">
            <v>0</v>
          </cell>
          <cell r="G223">
            <v>0</v>
          </cell>
          <cell r="H223">
            <v>0</v>
          </cell>
          <cell r="I223">
            <v>0</v>
          </cell>
          <cell r="J223">
            <v>0</v>
          </cell>
          <cell r="K223">
            <v>0</v>
          </cell>
        </row>
        <row r="224">
          <cell r="C224">
            <v>0</v>
          </cell>
          <cell r="F224">
            <v>0</v>
          </cell>
          <cell r="G224">
            <v>0</v>
          </cell>
          <cell r="H224">
            <v>0</v>
          </cell>
          <cell r="I224">
            <v>0</v>
          </cell>
          <cell r="J224">
            <v>0</v>
          </cell>
          <cell r="K224">
            <v>0</v>
          </cell>
        </row>
        <row r="225">
          <cell r="C225">
            <v>0</v>
          </cell>
          <cell r="F225">
            <v>0</v>
          </cell>
          <cell r="G225">
            <v>0</v>
          </cell>
          <cell r="H225">
            <v>0</v>
          </cell>
          <cell r="I225">
            <v>0</v>
          </cell>
          <cell r="J225">
            <v>0</v>
          </cell>
          <cell r="K225">
            <v>0</v>
          </cell>
        </row>
        <row r="226">
          <cell r="C226">
            <v>0</v>
          </cell>
          <cell r="F226">
            <v>0</v>
          </cell>
          <cell r="G226">
            <v>0</v>
          </cell>
          <cell r="H226">
            <v>0</v>
          </cell>
          <cell r="I226">
            <v>0</v>
          </cell>
          <cell r="J226">
            <v>0</v>
          </cell>
          <cell r="K226">
            <v>0</v>
          </cell>
        </row>
        <row r="227">
          <cell r="C227" t="str">
            <v>Total Capital Expenditure</v>
          </cell>
          <cell r="F227">
            <v>0</v>
          </cell>
          <cell r="G227">
            <v>0</v>
          </cell>
          <cell r="H227">
            <v>0</v>
          </cell>
          <cell r="I227">
            <v>0</v>
          </cell>
          <cell r="J227">
            <v>0</v>
          </cell>
          <cell r="K227">
            <v>0</v>
          </cell>
        </row>
        <row r="229">
          <cell r="C229" t="str">
            <v>Existing Asset Capital</v>
          </cell>
        </row>
        <row r="230">
          <cell r="C230">
            <v>0</v>
          </cell>
          <cell r="F230">
            <v>0</v>
          </cell>
          <cell r="G230">
            <v>0</v>
          </cell>
          <cell r="H230">
            <v>0</v>
          </cell>
          <cell r="I230">
            <v>0</v>
          </cell>
          <cell r="J230">
            <v>0</v>
          </cell>
          <cell r="K230">
            <v>0</v>
          </cell>
        </row>
        <row r="231">
          <cell r="C231">
            <v>0</v>
          </cell>
          <cell r="F231">
            <v>0</v>
          </cell>
          <cell r="G231">
            <v>0</v>
          </cell>
          <cell r="H231">
            <v>0</v>
          </cell>
          <cell r="I231">
            <v>0</v>
          </cell>
          <cell r="J231">
            <v>0</v>
          </cell>
          <cell r="K231">
            <v>0</v>
          </cell>
        </row>
        <row r="232">
          <cell r="C232">
            <v>0</v>
          </cell>
          <cell r="F232">
            <v>0</v>
          </cell>
          <cell r="G232">
            <v>0</v>
          </cell>
          <cell r="H232">
            <v>0</v>
          </cell>
          <cell r="I232">
            <v>0</v>
          </cell>
          <cell r="J232">
            <v>0</v>
          </cell>
          <cell r="K232">
            <v>0</v>
          </cell>
        </row>
        <row r="233">
          <cell r="C233">
            <v>0</v>
          </cell>
          <cell r="F233">
            <v>0</v>
          </cell>
          <cell r="G233">
            <v>0</v>
          </cell>
          <cell r="H233">
            <v>0</v>
          </cell>
          <cell r="I233">
            <v>0</v>
          </cell>
          <cell r="J233">
            <v>0</v>
          </cell>
          <cell r="K233">
            <v>0</v>
          </cell>
        </row>
        <row r="234">
          <cell r="C234">
            <v>0</v>
          </cell>
          <cell r="F234">
            <v>0</v>
          </cell>
          <cell r="G234">
            <v>0</v>
          </cell>
          <cell r="H234">
            <v>0</v>
          </cell>
          <cell r="I234">
            <v>0</v>
          </cell>
          <cell r="J234">
            <v>0</v>
          </cell>
          <cell r="K234">
            <v>0</v>
          </cell>
        </row>
        <row r="235">
          <cell r="F235">
            <v>0</v>
          </cell>
          <cell r="G235">
            <v>0</v>
          </cell>
          <cell r="H235">
            <v>0</v>
          </cell>
          <cell r="I235">
            <v>0</v>
          </cell>
          <cell r="J235">
            <v>0</v>
          </cell>
          <cell r="K235">
            <v>0</v>
          </cell>
        </row>
        <row r="237">
          <cell r="C237" t="str">
            <v>New Asset Capital</v>
          </cell>
          <cell r="K237" t="str">
            <v>PV &gt; 5Yrs</v>
          </cell>
        </row>
        <row r="238">
          <cell r="C238">
            <v>0</v>
          </cell>
          <cell r="F238">
            <v>0</v>
          </cell>
          <cell r="G238">
            <v>0</v>
          </cell>
          <cell r="H238">
            <v>0</v>
          </cell>
          <cell r="I238">
            <v>0</v>
          </cell>
          <cell r="J238">
            <v>0</v>
          </cell>
          <cell r="K238">
            <v>0</v>
          </cell>
        </row>
        <row r="239">
          <cell r="C239">
            <v>0</v>
          </cell>
          <cell r="F239">
            <v>0</v>
          </cell>
          <cell r="G239">
            <v>0</v>
          </cell>
          <cell r="H239">
            <v>0</v>
          </cell>
          <cell r="I239">
            <v>0</v>
          </cell>
          <cell r="J239">
            <v>0</v>
          </cell>
          <cell r="K239">
            <v>0</v>
          </cell>
        </row>
        <row r="240">
          <cell r="C240">
            <v>0</v>
          </cell>
          <cell r="F240">
            <v>0</v>
          </cell>
          <cell r="G240">
            <v>0</v>
          </cell>
          <cell r="H240">
            <v>0</v>
          </cell>
          <cell r="I240">
            <v>0</v>
          </cell>
          <cell r="J240">
            <v>0</v>
          </cell>
          <cell r="K240">
            <v>0</v>
          </cell>
        </row>
        <row r="241">
          <cell r="C241">
            <v>0</v>
          </cell>
          <cell r="F241">
            <v>0</v>
          </cell>
          <cell r="G241">
            <v>0</v>
          </cell>
          <cell r="H241">
            <v>0</v>
          </cell>
          <cell r="I241">
            <v>0</v>
          </cell>
          <cell r="J241">
            <v>0</v>
          </cell>
          <cell r="K241">
            <v>0</v>
          </cell>
        </row>
        <row r="242">
          <cell r="C242">
            <v>0</v>
          </cell>
          <cell r="F242">
            <v>0</v>
          </cell>
          <cell r="G242">
            <v>0</v>
          </cell>
          <cell r="H242">
            <v>0</v>
          </cell>
          <cell r="I242">
            <v>0</v>
          </cell>
          <cell r="J242">
            <v>0</v>
          </cell>
          <cell r="K242">
            <v>0</v>
          </cell>
        </row>
        <row r="243">
          <cell r="F243">
            <v>0</v>
          </cell>
          <cell r="G243">
            <v>0</v>
          </cell>
          <cell r="H243">
            <v>0</v>
          </cell>
          <cell r="I243">
            <v>0</v>
          </cell>
          <cell r="J243">
            <v>0</v>
          </cell>
          <cell r="K243">
            <v>0</v>
          </cell>
        </row>
        <row r="244">
          <cell r="C244" t="str">
            <v>Capitalised Invest Expense</v>
          </cell>
          <cell r="F244">
            <v>0</v>
          </cell>
          <cell r="G244">
            <v>0</v>
          </cell>
          <cell r="H244">
            <v>0</v>
          </cell>
          <cell r="I244">
            <v>0</v>
          </cell>
          <cell r="J244">
            <v>0</v>
          </cell>
          <cell r="K244">
            <v>0</v>
          </cell>
        </row>
        <row r="246">
          <cell r="C246" t="str">
            <v>Total Opening Capital Employed</v>
          </cell>
          <cell r="F246">
            <v>0</v>
          </cell>
          <cell r="G246">
            <v>0</v>
          </cell>
          <cell r="H246">
            <v>0</v>
          </cell>
          <cell r="I246">
            <v>0</v>
          </cell>
          <cell r="J246">
            <v>0</v>
          </cell>
          <cell r="K246">
            <v>0</v>
          </cell>
        </row>
        <row r="247">
          <cell r="C247" t="str">
            <v>Average Capital Employed</v>
          </cell>
          <cell r="F247">
            <v>0</v>
          </cell>
          <cell r="G247">
            <v>0</v>
          </cell>
          <cell r="H247">
            <v>0</v>
          </cell>
          <cell r="I247">
            <v>0</v>
          </cell>
          <cell r="J247">
            <v>0</v>
          </cell>
        </row>
        <row r="248">
          <cell r="C248" t="str">
            <v>Utilisation</v>
          </cell>
          <cell r="F248">
            <v>0</v>
          </cell>
          <cell r="G248">
            <v>0</v>
          </cell>
          <cell r="H248">
            <v>0</v>
          </cell>
          <cell r="I248">
            <v>0</v>
          </cell>
          <cell r="J248">
            <v>0</v>
          </cell>
          <cell r="K248">
            <v>0</v>
          </cell>
        </row>
        <row r="251">
          <cell r="C251" t="str">
            <v>Cost of Capital</v>
          </cell>
          <cell r="T251" t="b">
            <v>0</v>
          </cell>
        </row>
        <row r="252">
          <cell r="C252" t="str">
            <v>New Asset Equity Funding</v>
          </cell>
          <cell r="E252">
            <v>2004</v>
          </cell>
          <cell r="F252">
            <v>2005</v>
          </cell>
          <cell r="G252">
            <v>2006</v>
          </cell>
          <cell r="H252">
            <v>2007</v>
          </cell>
          <cell r="I252">
            <v>2008</v>
          </cell>
          <cell r="J252">
            <v>2009</v>
          </cell>
          <cell r="K252" t="str">
            <v>PV &gt; 5Yrs</v>
          </cell>
        </row>
        <row r="253">
          <cell r="C253">
            <v>0</v>
          </cell>
          <cell r="F253">
            <v>0</v>
          </cell>
          <cell r="G253">
            <v>0</v>
          </cell>
          <cell r="H253">
            <v>0</v>
          </cell>
          <cell r="I253">
            <v>0</v>
          </cell>
          <cell r="J253">
            <v>0</v>
          </cell>
          <cell r="K253">
            <v>0</v>
          </cell>
        </row>
        <row r="254">
          <cell r="C254">
            <v>0</v>
          </cell>
          <cell r="F254">
            <v>0</v>
          </cell>
          <cell r="G254">
            <v>0</v>
          </cell>
          <cell r="H254">
            <v>0</v>
          </cell>
          <cell r="I254">
            <v>0</v>
          </cell>
          <cell r="J254">
            <v>0</v>
          </cell>
          <cell r="K254">
            <v>0</v>
          </cell>
        </row>
        <row r="255">
          <cell r="C255">
            <v>0</v>
          </cell>
          <cell r="F255">
            <v>0</v>
          </cell>
          <cell r="G255">
            <v>0</v>
          </cell>
          <cell r="H255">
            <v>0</v>
          </cell>
          <cell r="I255">
            <v>0</v>
          </cell>
          <cell r="J255">
            <v>0</v>
          </cell>
          <cell r="K255">
            <v>0</v>
          </cell>
        </row>
        <row r="256">
          <cell r="C256">
            <v>0</v>
          </cell>
          <cell r="F256">
            <v>0</v>
          </cell>
          <cell r="G256">
            <v>0</v>
          </cell>
          <cell r="H256">
            <v>0</v>
          </cell>
          <cell r="I256">
            <v>0</v>
          </cell>
          <cell r="J256">
            <v>0</v>
          </cell>
          <cell r="K256">
            <v>0</v>
          </cell>
        </row>
        <row r="257">
          <cell r="C257">
            <v>0</v>
          </cell>
          <cell r="F257">
            <v>0</v>
          </cell>
          <cell r="G257">
            <v>0</v>
          </cell>
          <cell r="H257">
            <v>0</v>
          </cell>
          <cell r="I257">
            <v>0</v>
          </cell>
          <cell r="J257">
            <v>0</v>
          </cell>
          <cell r="K257">
            <v>0</v>
          </cell>
        </row>
        <row r="258">
          <cell r="F258">
            <v>0</v>
          </cell>
          <cell r="G258">
            <v>0</v>
          </cell>
          <cell r="H258">
            <v>0</v>
          </cell>
          <cell r="I258">
            <v>0</v>
          </cell>
          <cell r="J258">
            <v>0</v>
          </cell>
          <cell r="K258">
            <v>0</v>
          </cell>
        </row>
        <row r="259">
          <cell r="C259" t="str">
            <v>New Asset Debt Funding</v>
          </cell>
        </row>
        <row r="260">
          <cell r="C260">
            <v>0</v>
          </cell>
          <cell r="F260">
            <v>0</v>
          </cell>
          <cell r="G260">
            <v>0</v>
          </cell>
          <cell r="H260">
            <v>0</v>
          </cell>
          <cell r="I260">
            <v>0</v>
          </cell>
          <cell r="J260">
            <v>0</v>
          </cell>
          <cell r="K260">
            <v>0</v>
          </cell>
        </row>
        <row r="261">
          <cell r="C261">
            <v>0</v>
          </cell>
          <cell r="F261">
            <v>0</v>
          </cell>
          <cell r="G261">
            <v>0</v>
          </cell>
          <cell r="H261">
            <v>0</v>
          </cell>
          <cell r="I261">
            <v>0</v>
          </cell>
          <cell r="J261">
            <v>0</v>
          </cell>
          <cell r="K261">
            <v>0</v>
          </cell>
        </row>
        <row r="262">
          <cell r="C262">
            <v>0</v>
          </cell>
          <cell r="F262">
            <v>0</v>
          </cell>
          <cell r="G262">
            <v>0</v>
          </cell>
          <cell r="H262">
            <v>0</v>
          </cell>
          <cell r="I262">
            <v>0</v>
          </cell>
          <cell r="J262">
            <v>0</v>
          </cell>
          <cell r="K262">
            <v>0</v>
          </cell>
        </row>
        <row r="263">
          <cell r="C263">
            <v>0</v>
          </cell>
          <cell r="F263">
            <v>0</v>
          </cell>
          <cell r="G263">
            <v>0</v>
          </cell>
          <cell r="H263">
            <v>0</v>
          </cell>
          <cell r="I263">
            <v>0</v>
          </cell>
          <cell r="J263">
            <v>0</v>
          </cell>
          <cell r="K263">
            <v>0</v>
          </cell>
        </row>
        <row r="264">
          <cell r="C264">
            <v>0</v>
          </cell>
          <cell r="F264">
            <v>0</v>
          </cell>
          <cell r="G264">
            <v>0</v>
          </cell>
          <cell r="H264">
            <v>0</v>
          </cell>
          <cell r="I264">
            <v>0</v>
          </cell>
          <cell r="J264">
            <v>0</v>
          </cell>
          <cell r="K264">
            <v>0</v>
          </cell>
        </row>
        <row r="265">
          <cell r="F265">
            <v>0</v>
          </cell>
          <cell r="G265">
            <v>0</v>
          </cell>
          <cell r="H265">
            <v>0</v>
          </cell>
          <cell r="I265">
            <v>0</v>
          </cell>
          <cell r="J265">
            <v>0</v>
          </cell>
          <cell r="K265">
            <v>0</v>
          </cell>
        </row>
        <row r="267">
          <cell r="C267" t="str">
            <v>Interest Expense</v>
          </cell>
          <cell r="F267">
            <v>0</v>
          </cell>
          <cell r="G267">
            <v>0</v>
          </cell>
          <cell r="H267">
            <v>0</v>
          </cell>
          <cell r="I267">
            <v>0</v>
          </cell>
          <cell r="J267">
            <v>0</v>
          </cell>
          <cell r="K267">
            <v>0</v>
          </cell>
        </row>
        <row r="269">
          <cell r="C269" t="str">
            <v>Company Equity Level</v>
          </cell>
          <cell r="E269">
            <v>10000</v>
          </cell>
          <cell r="F269">
            <v>10000</v>
          </cell>
          <cell r="G269">
            <v>10000</v>
          </cell>
          <cell r="H269">
            <v>10000</v>
          </cell>
          <cell r="I269">
            <v>10000</v>
          </cell>
          <cell r="J269">
            <v>10000</v>
          </cell>
          <cell r="K269">
            <v>10000</v>
          </cell>
        </row>
        <row r="270">
          <cell r="C270" t="str">
            <v>Company Debt Level</v>
          </cell>
          <cell r="E270">
            <v>9000</v>
          </cell>
          <cell r="F270">
            <v>9000</v>
          </cell>
          <cell r="G270">
            <v>9000</v>
          </cell>
          <cell r="H270">
            <v>9000</v>
          </cell>
          <cell r="I270">
            <v>9000</v>
          </cell>
          <cell r="J270">
            <v>9000</v>
          </cell>
          <cell r="K270">
            <v>9000</v>
          </cell>
        </row>
        <row r="272">
          <cell r="C272" t="str">
            <v>Company WACC</v>
          </cell>
          <cell r="E272">
            <v>0.10116315789473684</v>
          </cell>
          <cell r="F272">
            <v>0.10116315789473684</v>
          </cell>
          <cell r="G272">
            <v>0.10116315789473684</v>
          </cell>
          <cell r="H272">
            <v>0.10116315789473684</v>
          </cell>
          <cell r="I272">
            <v>0.10116315789473684</v>
          </cell>
          <cell r="J272">
            <v>0.10116315789473684</v>
          </cell>
          <cell r="K272">
            <v>0.10116315789473684</v>
          </cell>
        </row>
        <row r="274">
          <cell r="C274" t="str">
            <v>Discount Factor</v>
          </cell>
          <cell r="F274">
            <v>0.90813063698194718</v>
          </cell>
          <cell r="G274">
            <v>0.82470125382523718</v>
          </cell>
          <cell r="H274">
            <v>0.74893647495612314</v>
          </cell>
          <cell r="I274">
            <v>0.68013215806091831</v>
          </cell>
          <cell r="J274">
            <v>0.61764884993176827</v>
          </cell>
          <cell r="K274">
            <v>0.56090584351970374</v>
          </cell>
        </row>
        <row r="277">
          <cell r="C277" t="str">
            <v>Tax Calculation</v>
          </cell>
          <cell r="T277" t="b">
            <v>0</v>
          </cell>
        </row>
        <row r="278">
          <cell r="C278" t="str">
            <v>Total Taxable Revenue</v>
          </cell>
          <cell r="F278">
            <v>0</v>
          </cell>
          <cell r="G278">
            <v>0</v>
          </cell>
          <cell r="H278">
            <v>0</v>
          </cell>
          <cell r="I278">
            <v>0</v>
          </cell>
          <cell r="J278">
            <v>0</v>
          </cell>
        </row>
        <row r="279">
          <cell r="C279" t="str">
            <v>less Total Expenditure</v>
          </cell>
          <cell r="E279">
            <v>0</v>
          </cell>
          <cell r="F279">
            <v>0</v>
          </cell>
          <cell r="G279">
            <v>0</v>
          </cell>
          <cell r="H279">
            <v>0</v>
          </cell>
          <cell r="I279">
            <v>0</v>
          </cell>
          <cell r="J279">
            <v>0</v>
          </cell>
        </row>
        <row r="280">
          <cell r="C280" t="str">
            <v>less Tax Depreciation</v>
          </cell>
          <cell r="F280">
            <v>0</v>
          </cell>
          <cell r="G280">
            <v>0</v>
          </cell>
          <cell r="H280">
            <v>0</v>
          </cell>
          <cell r="I280">
            <v>0</v>
          </cell>
          <cell r="J280">
            <v>0</v>
          </cell>
          <cell r="K280">
            <v>0</v>
          </cell>
        </row>
        <row r="281">
          <cell r="C281" t="str">
            <v>plus Resid Tax Profit/(Loss)</v>
          </cell>
          <cell r="F281">
            <v>0</v>
          </cell>
          <cell r="G281">
            <v>0</v>
          </cell>
          <cell r="H281">
            <v>0</v>
          </cell>
          <cell r="I281">
            <v>0</v>
          </cell>
          <cell r="J281">
            <v>0</v>
          </cell>
          <cell r="K281">
            <v>0</v>
          </cell>
        </row>
        <row r="282">
          <cell r="C282" t="str">
            <v xml:space="preserve">  Total Taxable Income</v>
          </cell>
          <cell r="E282">
            <v>0</v>
          </cell>
          <cell r="F282">
            <v>0</v>
          </cell>
          <cell r="G282">
            <v>0</v>
          </cell>
          <cell r="H282">
            <v>0</v>
          </cell>
          <cell r="I282">
            <v>0</v>
          </cell>
          <cell r="J282">
            <v>0</v>
          </cell>
          <cell r="K282">
            <v>0</v>
          </cell>
        </row>
        <row r="284">
          <cell r="C284" t="str">
            <v>Cash Tax Payable - No Carry</v>
          </cell>
          <cell r="E284">
            <v>0</v>
          </cell>
          <cell r="F284">
            <v>0</v>
          </cell>
          <cell r="G284">
            <v>0</v>
          </cell>
          <cell r="H284">
            <v>0</v>
          </cell>
          <cell r="I284">
            <v>0</v>
          </cell>
          <cell r="J284">
            <v>0</v>
          </cell>
          <cell r="K284">
            <v>0</v>
          </cell>
        </row>
        <row r="285">
          <cell r="C285" t="str">
            <v>Tax Payable - Carry Losses</v>
          </cell>
          <cell r="E285">
            <v>0</v>
          </cell>
          <cell r="F285">
            <v>0</v>
          </cell>
          <cell r="G285">
            <v>0</v>
          </cell>
          <cell r="H285">
            <v>0</v>
          </cell>
          <cell r="I285">
            <v>0</v>
          </cell>
          <cell r="J285">
            <v>0</v>
          </cell>
          <cell r="K285">
            <v>0</v>
          </cell>
        </row>
        <row r="286">
          <cell r="C286" t="str">
            <v>Utilisation</v>
          </cell>
          <cell r="E286">
            <v>0</v>
          </cell>
          <cell r="F286">
            <v>0</v>
          </cell>
          <cell r="G286">
            <v>0</v>
          </cell>
          <cell r="H286">
            <v>0</v>
          </cell>
          <cell r="I286">
            <v>0</v>
          </cell>
          <cell r="J286">
            <v>0</v>
          </cell>
          <cell r="K286">
            <v>0</v>
          </cell>
        </row>
      </sheetData>
      <sheetData sheetId="2">
        <row r="2">
          <cell r="B2" t="str">
            <v>INPUT ASSUMPTIONS FOR New Investment</v>
          </cell>
        </row>
        <row r="4">
          <cell r="B4" t="str">
            <v>$000</v>
          </cell>
          <cell r="C4" t="str">
            <v>Description</v>
          </cell>
          <cell r="E4" t="str">
            <v>Year 0</v>
          </cell>
          <cell r="F4" t="str">
            <v>Year 1</v>
          </cell>
          <cell r="G4" t="str">
            <v>Year 2</v>
          </cell>
          <cell r="H4" t="str">
            <v>Year 3</v>
          </cell>
          <cell r="I4" t="str">
            <v>Year 4</v>
          </cell>
          <cell r="J4" t="str">
            <v>Year 5</v>
          </cell>
          <cell r="K4" t="str">
            <v>Total</v>
          </cell>
          <cell r="L4" t="str">
            <v>Assumptions</v>
          </cell>
        </row>
        <row r="5">
          <cell r="E5">
            <v>2004</v>
          </cell>
          <cell r="F5">
            <v>2005</v>
          </cell>
          <cell r="G5">
            <v>2006</v>
          </cell>
          <cell r="H5">
            <v>2007</v>
          </cell>
          <cell r="I5">
            <v>2008</v>
          </cell>
          <cell r="J5">
            <v>2009</v>
          </cell>
        </row>
        <row r="6">
          <cell r="C6" t="str">
            <v>Taxable Revenue</v>
          </cell>
        </row>
        <row r="7">
          <cell r="K7">
            <v>0</v>
          </cell>
        </row>
        <row r="8">
          <cell r="K8">
            <v>0</v>
          </cell>
        </row>
        <row r="10">
          <cell r="C10" t="str">
            <v>Non-Taxable Revenue</v>
          </cell>
        </row>
        <row r="11">
          <cell r="K11">
            <v>0</v>
          </cell>
        </row>
        <row r="12">
          <cell r="K12">
            <v>0</v>
          </cell>
        </row>
        <row r="13">
          <cell r="K13">
            <v>0</v>
          </cell>
        </row>
        <row r="14">
          <cell r="C14" t="str">
            <v>Operating Expenses</v>
          </cell>
        </row>
        <row r="15">
          <cell r="C15" t="str">
            <v>Operating Expenses</v>
          </cell>
          <cell r="K15">
            <v>0</v>
          </cell>
        </row>
        <row r="16">
          <cell r="K16">
            <v>0</v>
          </cell>
        </row>
        <row r="17">
          <cell r="K17">
            <v>0</v>
          </cell>
        </row>
        <row r="18">
          <cell r="C18" t="str">
            <v>Investment Expenses</v>
          </cell>
          <cell r="K18" t="str">
            <v>Amort Yrs</v>
          </cell>
        </row>
        <row r="19">
          <cell r="C19" t="str">
            <v>Investment Expenses</v>
          </cell>
          <cell r="K19">
            <v>1</v>
          </cell>
        </row>
        <row r="20">
          <cell r="K20">
            <v>1</v>
          </cell>
        </row>
        <row r="21">
          <cell r="K21">
            <v>1</v>
          </cell>
        </row>
        <row r="22">
          <cell r="K22">
            <v>1</v>
          </cell>
        </row>
        <row r="23">
          <cell r="C23" t="str">
            <v>Existing Assets</v>
          </cell>
          <cell r="E23" t="str">
            <v>Existing Asset</v>
          </cell>
          <cell r="H23" t="str">
            <v xml:space="preserve">Accounting </v>
          </cell>
          <cell r="K23" t="str">
            <v>Taxation</v>
          </cell>
          <cell r="N23" t="str">
            <v>Unamort.</v>
          </cell>
        </row>
        <row r="24">
          <cell r="C24" t="str">
            <v>Existing Assets</v>
          </cell>
          <cell r="E24" t="str">
            <v>Life (yrs)</v>
          </cell>
          <cell r="F24" t="str">
            <v>Age (Yrs)</v>
          </cell>
          <cell r="G24" t="str">
            <v>Disposal</v>
          </cell>
          <cell r="H24" t="str">
            <v>Current BV</v>
          </cell>
          <cell r="I24" t="str">
            <v>Rate</v>
          </cell>
          <cell r="J24" t="str">
            <v>Method</v>
          </cell>
          <cell r="K24" t="str">
            <v>Current BV</v>
          </cell>
          <cell r="L24" t="str">
            <v>Rate</v>
          </cell>
          <cell r="M24" t="str">
            <v>Method</v>
          </cell>
          <cell r="N24" t="str">
            <v>Goodwill</v>
          </cell>
        </row>
        <row r="25">
          <cell r="E25" t="str">
            <v>Life (yrs)</v>
          </cell>
          <cell r="F25" t="str">
            <v>Age (Yrs)</v>
          </cell>
          <cell r="G25" t="str">
            <v>Disposal</v>
          </cell>
          <cell r="H25" t="str">
            <v>Current BV</v>
          </cell>
          <cell r="I25" t="str">
            <v>Rate</v>
          </cell>
          <cell r="J25" t="str">
            <v>Method</v>
          </cell>
          <cell r="K25" t="str">
            <v>Current BV</v>
          </cell>
          <cell r="L25" t="str">
            <v>Rate</v>
          </cell>
          <cell r="M25" t="str">
            <v>Method</v>
          </cell>
          <cell r="N25" t="str">
            <v>Goodwill</v>
          </cell>
        </row>
        <row r="31">
          <cell r="C31" t="str">
            <v>Capital Expenditure</v>
          </cell>
          <cell r="E31" t="str">
            <v>New Asset</v>
          </cell>
          <cell r="J31" t="str">
            <v xml:space="preserve">Accounting </v>
          </cell>
          <cell r="L31" t="str">
            <v>Taxation</v>
          </cell>
          <cell r="N31" t="str">
            <v xml:space="preserve">Equity </v>
          </cell>
        </row>
        <row r="32">
          <cell r="C32" t="str">
            <v>Capital Expenditure</v>
          </cell>
          <cell r="E32" t="str">
            <v>Life (yrs)</v>
          </cell>
          <cell r="F32" t="str">
            <v>Yr of Acq</v>
          </cell>
          <cell r="G32" t="str">
            <v>Acq Price</v>
          </cell>
          <cell r="H32" t="str">
            <v>Actg BV</v>
          </cell>
          <cell r="I32" t="str">
            <v>Disposal</v>
          </cell>
          <cell r="J32" t="str">
            <v>Rate</v>
          </cell>
          <cell r="K32" t="str">
            <v>Method</v>
          </cell>
          <cell r="L32" t="str">
            <v>Rate</v>
          </cell>
          <cell r="M32" t="str">
            <v>Method</v>
          </cell>
          <cell r="N32" t="str">
            <v>Funding</v>
          </cell>
        </row>
        <row r="33">
          <cell r="E33" t="str">
            <v>Life (yrs)</v>
          </cell>
          <cell r="F33" t="str">
            <v>Yr of Acq</v>
          </cell>
          <cell r="G33" t="str">
            <v>Acq Price</v>
          </cell>
          <cell r="H33" t="str">
            <v>Actg BV</v>
          </cell>
          <cell r="I33" t="str">
            <v>Disposal</v>
          </cell>
          <cell r="J33" t="str">
            <v>Rate</v>
          </cell>
          <cell r="K33" t="str">
            <v>Method</v>
          </cell>
          <cell r="L33" t="str">
            <v>Rate</v>
          </cell>
          <cell r="M33" t="str">
            <v>Method</v>
          </cell>
          <cell r="N33">
            <v>0.52631578947368418</v>
          </cell>
        </row>
        <row r="34">
          <cell r="N34">
            <v>0.52631578947368418</v>
          </cell>
        </row>
        <row r="35">
          <cell r="N35">
            <v>0.52631578947368418</v>
          </cell>
        </row>
        <row r="36">
          <cell r="N36">
            <v>0.52631578947368418</v>
          </cell>
        </row>
        <row r="37">
          <cell r="N37">
            <v>0.52631578947368418</v>
          </cell>
        </row>
        <row r="38">
          <cell r="N38">
            <v>0.52631578947368418</v>
          </cell>
        </row>
        <row r="40">
          <cell r="B40" t="str">
            <v>FINANCIAL ANALYSIS FOR New Investment</v>
          </cell>
        </row>
        <row r="41">
          <cell r="B41" t="str">
            <v>FINANCIAL ANALYSIS FOR New Investment</v>
          </cell>
        </row>
        <row r="42">
          <cell r="B42" t="str">
            <v>$000</v>
          </cell>
          <cell r="C42" t="str">
            <v>Accounting Impact</v>
          </cell>
          <cell r="E42">
            <v>2004</v>
          </cell>
          <cell r="F42">
            <v>2005</v>
          </cell>
          <cell r="G42">
            <v>2006</v>
          </cell>
          <cell r="H42">
            <v>2007</v>
          </cell>
          <cell r="I42">
            <v>2008</v>
          </cell>
          <cell r="J42">
            <v>2009</v>
          </cell>
          <cell r="K42" t="str">
            <v>Total</v>
          </cell>
        </row>
        <row r="43">
          <cell r="B43" t="str">
            <v>$000</v>
          </cell>
          <cell r="C43" t="str">
            <v>Accounting Impact</v>
          </cell>
          <cell r="E43">
            <v>2004</v>
          </cell>
          <cell r="F43">
            <v>2005</v>
          </cell>
          <cell r="G43">
            <v>2006</v>
          </cell>
          <cell r="H43">
            <v>2007</v>
          </cell>
          <cell r="I43">
            <v>2008</v>
          </cell>
          <cell r="J43">
            <v>2009</v>
          </cell>
          <cell r="K43" t="str">
            <v>Total</v>
          </cell>
        </row>
        <row r="44">
          <cell r="C44" t="str">
            <v>Total Revenue</v>
          </cell>
          <cell r="E44">
            <v>0</v>
          </cell>
          <cell r="F44">
            <v>0</v>
          </cell>
          <cell r="G44">
            <v>0</v>
          </cell>
          <cell r="H44">
            <v>0</v>
          </cell>
          <cell r="I44">
            <v>0</v>
          </cell>
          <cell r="J44">
            <v>0</v>
          </cell>
          <cell r="K44">
            <v>0</v>
          </cell>
        </row>
        <row r="45">
          <cell r="B45" t="str">
            <v>less</v>
          </cell>
          <cell r="C45" t="str">
            <v>Expenditure</v>
          </cell>
          <cell r="E45">
            <v>0</v>
          </cell>
          <cell r="F45">
            <v>0</v>
          </cell>
          <cell r="G45">
            <v>0</v>
          </cell>
          <cell r="H45">
            <v>0</v>
          </cell>
          <cell r="I45">
            <v>0</v>
          </cell>
          <cell r="J45">
            <v>0</v>
          </cell>
          <cell r="K45">
            <v>0</v>
          </cell>
        </row>
        <row r="46">
          <cell r="B46" t="str">
            <v>less</v>
          </cell>
          <cell r="C46" t="str">
            <v xml:space="preserve">  EBITDA</v>
          </cell>
          <cell r="E46">
            <v>0</v>
          </cell>
          <cell r="F46">
            <v>0</v>
          </cell>
          <cell r="G46">
            <v>0</v>
          </cell>
          <cell r="H46">
            <v>0</v>
          </cell>
          <cell r="I46">
            <v>0</v>
          </cell>
          <cell r="J46">
            <v>0</v>
          </cell>
          <cell r="K46">
            <v>0</v>
          </cell>
        </row>
        <row r="47">
          <cell r="C47" t="str">
            <v xml:space="preserve">  EBITDA</v>
          </cell>
          <cell r="E47">
            <v>0</v>
          </cell>
          <cell r="F47">
            <v>0</v>
          </cell>
          <cell r="G47">
            <v>0</v>
          </cell>
          <cell r="H47">
            <v>0</v>
          </cell>
          <cell r="I47">
            <v>0</v>
          </cell>
          <cell r="J47">
            <v>0</v>
          </cell>
          <cell r="K47">
            <v>0</v>
          </cell>
        </row>
        <row r="48">
          <cell r="B48" t="str">
            <v>less</v>
          </cell>
          <cell r="C48" t="str">
            <v>Accounting Depreciation</v>
          </cell>
          <cell r="E48">
            <v>0</v>
          </cell>
          <cell r="F48">
            <v>0</v>
          </cell>
          <cell r="G48">
            <v>0</v>
          </cell>
          <cell r="H48">
            <v>0</v>
          </cell>
          <cell r="I48">
            <v>0</v>
          </cell>
          <cell r="J48">
            <v>0</v>
          </cell>
          <cell r="K48">
            <v>0</v>
          </cell>
        </row>
        <row r="49">
          <cell r="B49" t="str">
            <v>less</v>
          </cell>
          <cell r="C49" t="str">
            <v>Goodwill Amortisation</v>
          </cell>
          <cell r="E49">
            <v>0</v>
          </cell>
          <cell r="F49">
            <v>0</v>
          </cell>
          <cell r="G49">
            <v>0</v>
          </cell>
          <cell r="H49">
            <v>0</v>
          </cell>
          <cell r="I49">
            <v>0</v>
          </cell>
          <cell r="J49">
            <v>0</v>
          </cell>
          <cell r="K49">
            <v>0</v>
          </cell>
        </row>
        <row r="50">
          <cell r="B50" t="str">
            <v>less</v>
          </cell>
          <cell r="C50" t="str">
            <v xml:space="preserve">  EBIT</v>
          </cell>
          <cell r="E50">
            <v>0</v>
          </cell>
          <cell r="F50">
            <v>0</v>
          </cell>
          <cell r="G50">
            <v>0</v>
          </cell>
          <cell r="H50">
            <v>0</v>
          </cell>
          <cell r="I50">
            <v>0</v>
          </cell>
          <cell r="J50">
            <v>0</v>
          </cell>
          <cell r="K50">
            <v>0</v>
          </cell>
        </row>
        <row r="51">
          <cell r="C51" t="str">
            <v xml:space="preserve">  EBIT</v>
          </cell>
          <cell r="E51">
            <v>0</v>
          </cell>
          <cell r="F51">
            <v>0</v>
          </cell>
          <cell r="G51">
            <v>0</v>
          </cell>
          <cell r="H51">
            <v>0</v>
          </cell>
          <cell r="I51">
            <v>0</v>
          </cell>
          <cell r="J51">
            <v>0</v>
          </cell>
          <cell r="K51">
            <v>0</v>
          </cell>
        </row>
        <row r="52">
          <cell r="B52" t="str">
            <v>less</v>
          </cell>
          <cell r="C52" t="str">
            <v>Interest Expense</v>
          </cell>
          <cell r="E52">
            <v>0</v>
          </cell>
          <cell r="F52">
            <v>0</v>
          </cell>
          <cell r="G52">
            <v>0</v>
          </cell>
          <cell r="H52">
            <v>0</v>
          </cell>
          <cell r="I52">
            <v>0</v>
          </cell>
          <cell r="J52">
            <v>0</v>
          </cell>
          <cell r="K52">
            <v>0</v>
          </cell>
        </row>
        <row r="53">
          <cell r="B53" t="str">
            <v>less</v>
          </cell>
          <cell r="C53" t="str">
            <v>Tax Payable</v>
          </cell>
          <cell r="E53">
            <v>0</v>
          </cell>
          <cell r="F53">
            <v>0</v>
          </cell>
          <cell r="G53">
            <v>0</v>
          </cell>
          <cell r="H53">
            <v>0</v>
          </cell>
          <cell r="I53">
            <v>0</v>
          </cell>
          <cell r="J53">
            <v>0</v>
          </cell>
          <cell r="K53">
            <v>0</v>
          </cell>
        </row>
        <row r="54">
          <cell r="B54" t="str">
            <v>less</v>
          </cell>
          <cell r="C54" t="str">
            <v xml:space="preserve">  Net Profit B4 Ab. Items</v>
          </cell>
          <cell r="E54">
            <v>0</v>
          </cell>
          <cell r="F54">
            <v>0</v>
          </cell>
          <cell r="G54">
            <v>0</v>
          </cell>
          <cell r="H54">
            <v>0</v>
          </cell>
          <cell r="I54">
            <v>0</v>
          </cell>
          <cell r="J54">
            <v>0</v>
          </cell>
          <cell r="K54">
            <v>0</v>
          </cell>
        </row>
        <row r="55">
          <cell r="C55" t="str">
            <v xml:space="preserve">  Net Profit B4 Ab. Items</v>
          </cell>
          <cell r="E55">
            <v>0</v>
          </cell>
          <cell r="F55">
            <v>0</v>
          </cell>
          <cell r="G55">
            <v>0</v>
          </cell>
          <cell r="H55">
            <v>0</v>
          </cell>
          <cell r="I55">
            <v>0</v>
          </cell>
          <cell r="J55">
            <v>0</v>
          </cell>
          <cell r="K55">
            <v>0</v>
          </cell>
        </row>
        <row r="56">
          <cell r="B56" t="str">
            <v>add</v>
          </cell>
          <cell r="C56" t="str">
            <v>Profit on Asset disposal</v>
          </cell>
          <cell r="E56">
            <v>0</v>
          </cell>
          <cell r="F56">
            <v>0</v>
          </cell>
          <cell r="G56">
            <v>0</v>
          </cell>
          <cell r="H56">
            <v>0</v>
          </cell>
          <cell r="I56">
            <v>0</v>
          </cell>
          <cell r="J56">
            <v>0</v>
          </cell>
          <cell r="K56">
            <v>0</v>
          </cell>
        </row>
        <row r="57">
          <cell r="B57" t="str">
            <v>add</v>
          </cell>
          <cell r="C57" t="str">
            <v xml:space="preserve">  Net Profit</v>
          </cell>
          <cell r="E57">
            <v>0</v>
          </cell>
          <cell r="F57">
            <v>0</v>
          </cell>
          <cell r="G57">
            <v>0</v>
          </cell>
          <cell r="H57">
            <v>0</v>
          </cell>
          <cell r="I57">
            <v>0</v>
          </cell>
          <cell r="J57">
            <v>0</v>
          </cell>
          <cell r="K57">
            <v>0</v>
          </cell>
        </row>
        <row r="58">
          <cell r="C58" t="str">
            <v xml:space="preserve">  Net Profit</v>
          </cell>
          <cell r="E58">
            <v>0</v>
          </cell>
          <cell r="F58">
            <v>0</v>
          </cell>
          <cell r="G58">
            <v>0</v>
          </cell>
          <cell r="H58">
            <v>0</v>
          </cell>
          <cell r="I58">
            <v>0</v>
          </cell>
          <cell r="J58">
            <v>0</v>
          </cell>
          <cell r="K58">
            <v>0</v>
          </cell>
        </row>
        <row r="60">
          <cell r="B60" t="str">
            <v>$000</v>
          </cell>
          <cell r="C60" t="str">
            <v>Cash Flow Analysis</v>
          </cell>
          <cell r="E60">
            <v>2004</v>
          </cell>
          <cell r="F60">
            <v>2005</v>
          </cell>
          <cell r="G60">
            <v>2006</v>
          </cell>
          <cell r="H60">
            <v>2007</v>
          </cell>
          <cell r="I60">
            <v>2008</v>
          </cell>
          <cell r="J60">
            <v>2009</v>
          </cell>
          <cell r="K60" t="str">
            <v>Total</v>
          </cell>
          <cell r="L60" t="str">
            <v>PV of Capital Commitments after Year 5</v>
          </cell>
        </row>
        <row r="61">
          <cell r="B61" t="str">
            <v>$000</v>
          </cell>
          <cell r="C61" t="str">
            <v>Cash Flow Analysis</v>
          </cell>
          <cell r="E61">
            <v>2004</v>
          </cell>
          <cell r="F61">
            <v>2005</v>
          </cell>
          <cell r="G61">
            <v>2006</v>
          </cell>
          <cell r="H61">
            <v>2007</v>
          </cell>
          <cell r="I61">
            <v>2008</v>
          </cell>
          <cell r="J61">
            <v>2009</v>
          </cell>
          <cell r="K61" t="str">
            <v>Total</v>
          </cell>
          <cell r="L61" t="str">
            <v>PV of Capital Commitments after Year 5</v>
          </cell>
        </row>
        <row r="62">
          <cell r="C62" t="str">
            <v>Taxable Revenue</v>
          </cell>
          <cell r="E62">
            <v>0</v>
          </cell>
          <cell r="F62">
            <v>0</v>
          </cell>
          <cell r="G62">
            <v>0</v>
          </cell>
          <cell r="H62">
            <v>0</v>
          </cell>
          <cell r="I62">
            <v>0</v>
          </cell>
          <cell r="J62">
            <v>0</v>
          </cell>
          <cell r="K62">
            <v>0</v>
          </cell>
        </row>
        <row r="63">
          <cell r="B63" t="str">
            <v>less</v>
          </cell>
          <cell r="C63" t="str">
            <v>Total Expenditure</v>
          </cell>
          <cell r="E63">
            <v>0</v>
          </cell>
          <cell r="F63">
            <v>0</v>
          </cell>
          <cell r="G63">
            <v>0</v>
          </cell>
          <cell r="H63">
            <v>0</v>
          </cell>
          <cell r="I63">
            <v>0</v>
          </cell>
          <cell r="J63">
            <v>0</v>
          </cell>
          <cell r="K63">
            <v>0</v>
          </cell>
        </row>
        <row r="64">
          <cell r="B64" t="str">
            <v>less</v>
          </cell>
          <cell r="C64" t="str">
            <v>Tax Payable</v>
          </cell>
          <cell r="E64">
            <v>0</v>
          </cell>
          <cell r="F64">
            <v>0</v>
          </cell>
          <cell r="G64">
            <v>0</v>
          </cell>
          <cell r="H64">
            <v>0</v>
          </cell>
          <cell r="I64">
            <v>0</v>
          </cell>
          <cell r="J64">
            <v>0</v>
          </cell>
          <cell r="K64">
            <v>0</v>
          </cell>
          <cell r="M64">
            <v>0</v>
          </cell>
        </row>
        <row r="65">
          <cell r="B65" t="str">
            <v>less</v>
          </cell>
          <cell r="C65" t="str">
            <v>Interest Expense</v>
          </cell>
          <cell r="E65">
            <v>0</v>
          </cell>
          <cell r="F65">
            <v>0</v>
          </cell>
          <cell r="G65">
            <v>0</v>
          </cell>
          <cell r="H65">
            <v>0</v>
          </cell>
          <cell r="I65">
            <v>0</v>
          </cell>
          <cell r="J65">
            <v>0</v>
          </cell>
          <cell r="K65">
            <v>0</v>
          </cell>
          <cell r="M65">
            <v>0</v>
          </cell>
        </row>
        <row r="66">
          <cell r="B66" t="str">
            <v>less</v>
          </cell>
          <cell r="C66" t="str">
            <v xml:space="preserve">  Operating Cash Flow</v>
          </cell>
          <cell r="E66">
            <v>0</v>
          </cell>
          <cell r="F66">
            <v>0</v>
          </cell>
          <cell r="G66">
            <v>0</v>
          </cell>
          <cell r="H66">
            <v>0</v>
          </cell>
          <cell r="I66">
            <v>0</v>
          </cell>
          <cell r="J66">
            <v>0</v>
          </cell>
          <cell r="K66">
            <v>0</v>
          </cell>
          <cell r="M66">
            <v>0</v>
          </cell>
        </row>
        <row r="67">
          <cell r="C67" t="str">
            <v xml:space="preserve">  Operating Cash Flow</v>
          </cell>
          <cell r="E67">
            <v>0</v>
          </cell>
          <cell r="F67">
            <v>0</v>
          </cell>
          <cell r="G67">
            <v>0</v>
          </cell>
          <cell r="H67">
            <v>0</v>
          </cell>
          <cell r="I67">
            <v>0</v>
          </cell>
          <cell r="J67">
            <v>0</v>
          </cell>
          <cell r="K67">
            <v>0</v>
          </cell>
          <cell r="M67">
            <v>0</v>
          </cell>
        </row>
        <row r="68">
          <cell r="B68" t="str">
            <v>add</v>
          </cell>
          <cell r="C68" t="str">
            <v>Non Taxable Income</v>
          </cell>
          <cell r="E68">
            <v>0</v>
          </cell>
          <cell r="F68">
            <v>0</v>
          </cell>
          <cell r="G68">
            <v>0</v>
          </cell>
          <cell r="H68">
            <v>0</v>
          </cell>
          <cell r="I68">
            <v>0</v>
          </cell>
          <cell r="J68">
            <v>0</v>
          </cell>
          <cell r="K68">
            <v>0</v>
          </cell>
        </row>
        <row r="69">
          <cell r="B69" t="str">
            <v>less</v>
          </cell>
          <cell r="C69" t="str">
            <v>Capital Expenditure</v>
          </cell>
          <cell r="E69">
            <v>0</v>
          </cell>
          <cell r="F69">
            <v>0</v>
          </cell>
          <cell r="G69">
            <v>0</v>
          </cell>
          <cell r="H69">
            <v>0</v>
          </cell>
          <cell r="I69">
            <v>0</v>
          </cell>
          <cell r="J69">
            <v>0</v>
          </cell>
          <cell r="K69">
            <v>0</v>
          </cell>
        </row>
        <row r="70">
          <cell r="B70" t="str">
            <v>add</v>
          </cell>
          <cell r="C70" t="str">
            <v>Asset Disposal Proceeds</v>
          </cell>
          <cell r="E70">
            <v>0</v>
          </cell>
          <cell r="F70">
            <v>0</v>
          </cell>
          <cell r="G70">
            <v>0</v>
          </cell>
          <cell r="H70">
            <v>0</v>
          </cell>
          <cell r="I70">
            <v>0</v>
          </cell>
          <cell r="J70">
            <v>0</v>
          </cell>
          <cell r="K70">
            <v>0</v>
          </cell>
          <cell r="M70">
            <v>0</v>
          </cell>
        </row>
        <row r="71">
          <cell r="B71" t="str">
            <v>add</v>
          </cell>
          <cell r="C71" t="str">
            <v xml:space="preserve">  Net Cash Flow</v>
          </cell>
          <cell r="E71">
            <v>0</v>
          </cell>
          <cell r="F71">
            <v>0</v>
          </cell>
          <cell r="G71">
            <v>0</v>
          </cell>
          <cell r="H71">
            <v>0</v>
          </cell>
          <cell r="I71">
            <v>0</v>
          </cell>
          <cell r="J71">
            <v>0</v>
          </cell>
          <cell r="K71">
            <v>0</v>
          </cell>
          <cell r="M71">
            <v>0</v>
          </cell>
        </row>
        <row r="72">
          <cell r="C72" t="str">
            <v xml:space="preserve">  Net Cash Flow</v>
          </cell>
          <cell r="E72">
            <v>0</v>
          </cell>
          <cell r="F72">
            <v>0</v>
          </cell>
          <cell r="G72">
            <v>0</v>
          </cell>
          <cell r="H72">
            <v>0</v>
          </cell>
          <cell r="I72">
            <v>0</v>
          </cell>
          <cell r="J72">
            <v>0</v>
          </cell>
          <cell r="K72">
            <v>0</v>
          </cell>
          <cell r="M72">
            <v>0</v>
          </cell>
        </row>
        <row r="73">
          <cell r="C73" t="str">
            <v>5 Yr NPV</v>
          </cell>
          <cell r="E73">
            <v>0</v>
          </cell>
        </row>
        <row r="74">
          <cell r="C74" t="str">
            <v>5 Yr NPV</v>
          </cell>
          <cell r="E74">
            <v>0</v>
          </cell>
        </row>
        <row r="75">
          <cell r="C75" t="str">
            <v>Total NPV of Cash Flow</v>
          </cell>
          <cell r="E75">
            <v>0</v>
          </cell>
        </row>
        <row r="76">
          <cell r="C76" t="str">
            <v>Total NPV of Cash Flow</v>
          </cell>
          <cell r="E76">
            <v>0</v>
          </cell>
        </row>
        <row r="78">
          <cell r="B78" t="str">
            <v>$000</v>
          </cell>
          <cell r="C78" t="str">
            <v>Economic Value Added</v>
          </cell>
          <cell r="E78">
            <v>2004</v>
          </cell>
          <cell r="F78">
            <v>2005</v>
          </cell>
          <cell r="G78">
            <v>2006</v>
          </cell>
          <cell r="H78">
            <v>2007</v>
          </cell>
          <cell r="I78">
            <v>2008</v>
          </cell>
          <cell r="J78">
            <v>2009</v>
          </cell>
          <cell r="K78" t="str">
            <v>Total</v>
          </cell>
          <cell r="L78" t="str">
            <v>PV of Capital Commitments after Year 5</v>
          </cell>
        </row>
        <row r="79">
          <cell r="B79" t="str">
            <v>$000</v>
          </cell>
          <cell r="C79" t="str">
            <v>Economic Value Added</v>
          </cell>
          <cell r="E79">
            <v>2004</v>
          </cell>
          <cell r="F79">
            <v>2005</v>
          </cell>
          <cell r="G79">
            <v>2006</v>
          </cell>
          <cell r="H79">
            <v>2007</v>
          </cell>
          <cell r="I79">
            <v>2008</v>
          </cell>
          <cell r="J79">
            <v>2009</v>
          </cell>
          <cell r="K79" t="str">
            <v>Total</v>
          </cell>
          <cell r="L79" t="str">
            <v>PV of Capital Commitments after Year 5</v>
          </cell>
        </row>
        <row r="80">
          <cell r="C80" t="str">
            <v>Total Revenue</v>
          </cell>
          <cell r="E80">
            <v>0</v>
          </cell>
          <cell r="F80">
            <v>0</v>
          </cell>
          <cell r="G80">
            <v>0</v>
          </cell>
          <cell r="H80">
            <v>0</v>
          </cell>
          <cell r="I80">
            <v>0</v>
          </cell>
          <cell r="J80">
            <v>0</v>
          </cell>
          <cell r="K80">
            <v>0</v>
          </cell>
        </row>
        <row r="81">
          <cell r="B81" t="str">
            <v>less</v>
          </cell>
          <cell r="C81" t="str">
            <v>Total Expenditure</v>
          </cell>
          <cell r="E81">
            <v>0</v>
          </cell>
          <cell r="F81">
            <v>0</v>
          </cell>
          <cell r="G81">
            <v>0</v>
          </cell>
          <cell r="H81">
            <v>0</v>
          </cell>
          <cell r="I81">
            <v>0</v>
          </cell>
          <cell r="J81">
            <v>0</v>
          </cell>
          <cell r="K81">
            <v>0</v>
          </cell>
        </row>
        <row r="82">
          <cell r="B82" t="str">
            <v>less</v>
          </cell>
          <cell r="C82" t="str">
            <v>Tax Payable</v>
          </cell>
          <cell r="E82">
            <v>0</v>
          </cell>
          <cell r="F82">
            <v>0</v>
          </cell>
          <cell r="G82">
            <v>0</v>
          </cell>
          <cell r="H82">
            <v>0</v>
          </cell>
          <cell r="I82">
            <v>0</v>
          </cell>
          <cell r="J82">
            <v>0</v>
          </cell>
          <cell r="K82">
            <v>0</v>
          </cell>
          <cell r="M82">
            <v>0</v>
          </cell>
        </row>
        <row r="83">
          <cell r="B83" t="str">
            <v>less</v>
          </cell>
          <cell r="C83" t="str">
            <v>Interest Expense</v>
          </cell>
          <cell r="E83">
            <v>0</v>
          </cell>
          <cell r="F83">
            <v>0</v>
          </cell>
          <cell r="G83">
            <v>0</v>
          </cell>
          <cell r="H83">
            <v>0</v>
          </cell>
          <cell r="I83">
            <v>0</v>
          </cell>
          <cell r="J83">
            <v>0</v>
          </cell>
          <cell r="K83">
            <v>0</v>
          </cell>
          <cell r="M83">
            <v>0</v>
          </cell>
        </row>
        <row r="84">
          <cell r="B84" t="str">
            <v>add</v>
          </cell>
          <cell r="C84" t="str">
            <v>Asset Disposal Proceeds</v>
          </cell>
          <cell r="E84">
            <v>0</v>
          </cell>
          <cell r="F84">
            <v>0</v>
          </cell>
          <cell r="G84">
            <v>0</v>
          </cell>
          <cell r="H84">
            <v>0</v>
          </cell>
          <cell r="I84">
            <v>0</v>
          </cell>
          <cell r="J84">
            <v>0</v>
          </cell>
          <cell r="K84">
            <v>0</v>
          </cell>
          <cell r="M84">
            <v>0</v>
          </cell>
        </row>
        <row r="85">
          <cell r="B85" t="str">
            <v>add</v>
          </cell>
          <cell r="C85" t="str">
            <v>Economic Adjustments</v>
          </cell>
          <cell r="E85">
            <v>0</v>
          </cell>
          <cell r="F85">
            <v>0</v>
          </cell>
          <cell r="G85">
            <v>0</v>
          </cell>
          <cell r="H85">
            <v>0</v>
          </cell>
          <cell r="I85">
            <v>0</v>
          </cell>
          <cell r="J85">
            <v>0</v>
          </cell>
          <cell r="K85">
            <v>0</v>
          </cell>
          <cell r="M85">
            <v>0</v>
          </cell>
        </row>
        <row r="86">
          <cell r="B86" t="str">
            <v>add</v>
          </cell>
          <cell r="C86" t="str">
            <v xml:space="preserve">  Economic Profit</v>
          </cell>
          <cell r="E86">
            <v>0</v>
          </cell>
          <cell r="F86">
            <v>0</v>
          </cell>
          <cell r="G86">
            <v>0</v>
          </cell>
          <cell r="H86">
            <v>0</v>
          </cell>
          <cell r="I86">
            <v>0</v>
          </cell>
          <cell r="J86">
            <v>0</v>
          </cell>
          <cell r="K86">
            <v>0</v>
          </cell>
          <cell r="M86">
            <v>0</v>
          </cell>
        </row>
        <row r="87">
          <cell r="C87" t="str">
            <v xml:space="preserve">  Economic Profit</v>
          </cell>
          <cell r="E87">
            <v>0</v>
          </cell>
          <cell r="F87">
            <v>0</v>
          </cell>
          <cell r="G87">
            <v>0</v>
          </cell>
          <cell r="H87">
            <v>0</v>
          </cell>
          <cell r="I87">
            <v>0</v>
          </cell>
          <cell r="J87">
            <v>0</v>
          </cell>
          <cell r="K87">
            <v>0</v>
          </cell>
          <cell r="M87">
            <v>0</v>
          </cell>
        </row>
        <row r="88">
          <cell r="C88" t="str">
            <v>Capital Employed</v>
          </cell>
          <cell r="E88">
            <v>0</v>
          </cell>
          <cell r="F88">
            <v>0</v>
          </cell>
          <cell r="G88">
            <v>0</v>
          </cell>
          <cell r="H88">
            <v>0</v>
          </cell>
          <cell r="I88">
            <v>0</v>
          </cell>
          <cell r="J88">
            <v>0</v>
          </cell>
          <cell r="K88">
            <v>0</v>
          </cell>
          <cell r="M88">
            <v>0</v>
          </cell>
        </row>
        <row r="89">
          <cell r="B89" t="str">
            <v>less</v>
          </cell>
          <cell r="C89" t="str">
            <v>Capital Charge</v>
          </cell>
          <cell r="E89">
            <v>0</v>
          </cell>
          <cell r="F89">
            <v>0</v>
          </cell>
          <cell r="G89">
            <v>0</v>
          </cell>
          <cell r="H89">
            <v>0</v>
          </cell>
          <cell r="I89">
            <v>0</v>
          </cell>
          <cell r="J89">
            <v>0</v>
          </cell>
          <cell r="K89">
            <v>0</v>
          </cell>
          <cell r="M89">
            <v>0</v>
          </cell>
        </row>
        <row r="90">
          <cell r="B90" t="str">
            <v>less</v>
          </cell>
          <cell r="C90" t="str">
            <v xml:space="preserve">  Economic Value Added</v>
          </cell>
          <cell r="E90">
            <v>0</v>
          </cell>
          <cell r="F90">
            <v>0</v>
          </cell>
          <cell r="G90">
            <v>0</v>
          </cell>
          <cell r="H90">
            <v>0</v>
          </cell>
          <cell r="I90">
            <v>0</v>
          </cell>
          <cell r="J90">
            <v>0</v>
          </cell>
          <cell r="K90">
            <v>0</v>
          </cell>
          <cell r="M90">
            <v>0</v>
          </cell>
        </row>
        <row r="91">
          <cell r="C91" t="str">
            <v xml:space="preserve">  Economic Value Added</v>
          </cell>
          <cell r="E91">
            <v>0</v>
          </cell>
          <cell r="F91">
            <v>0</v>
          </cell>
          <cell r="G91">
            <v>0</v>
          </cell>
          <cell r="H91">
            <v>0</v>
          </cell>
          <cell r="I91">
            <v>0</v>
          </cell>
          <cell r="J91">
            <v>0</v>
          </cell>
          <cell r="K91">
            <v>0</v>
          </cell>
          <cell r="M91">
            <v>0</v>
          </cell>
        </row>
        <row r="92">
          <cell r="C92" t="str">
            <v>5 Yr PV of EVA</v>
          </cell>
          <cell r="E92">
            <v>0</v>
          </cell>
        </row>
        <row r="93">
          <cell r="C93" t="str">
            <v>5 Yr PV of EVA</v>
          </cell>
          <cell r="E93">
            <v>0</v>
          </cell>
        </row>
        <row r="94">
          <cell r="C94" t="str">
            <v>Total PV of EVA</v>
          </cell>
          <cell r="E94">
            <v>0</v>
          </cell>
        </row>
        <row r="95">
          <cell r="C95" t="str">
            <v>Total PV of EVA</v>
          </cell>
          <cell r="E95">
            <v>0</v>
          </cell>
        </row>
        <row r="96">
          <cell r="B96" t="str">
            <v>View:</v>
          </cell>
        </row>
        <row r="97">
          <cell r="B97" t="str">
            <v>View:</v>
          </cell>
          <cell r="C97" t="str">
            <v>Depreciation</v>
          </cell>
        </row>
        <row r="98">
          <cell r="C98" t="str">
            <v>Accounting Depreciation - Existing</v>
          </cell>
          <cell r="F98">
            <v>1</v>
          </cell>
          <cell r="G98">
            <v>2</v>
          </cell>
          <cell r="H98">
            <v>3</v>
          </cell>
          <cell r="I98">
            <v>4</v>
          </cell>
          <cell r="J98">
            <v>5</v>
          </cell>
          <cell r="K98" t="str">
            <v>PV &gt;5Yr BV</v>
          </cell>
          <cell r="L98" t="str">
            <v>PV &gt;5Yr Dep</v>
          </cell>
        </row>
        <row r="99">
          <cell r="C99">
            <v>0</v>
          </cell>
          <cell r="F99">
            <v>0</v>
          </cell>
          <cell r="G99">
            <v>0</v>
          </cell>
          <cell r="H99">
            <v>0</v>
          </cell>
          <cell r="I99">
            <v>0</v>
          </cell>
          <cell r="J99">
            <v>0</v>
          </cell>
          <cell r="K99">
            <v>0</v>
          </cell>
          <cell r="L99">
            <v>0</v>
          </cell>
        </row>
        <row r="100">
          <cell r="C100">
            <v>0</v>
          </cell>
          <cell r="F100">
            <v>0</v>
          </cell>
          <cell r="G100">
            <v>0</v>
          </cell>
          <cell r="H100">
            <v>0</v>
          </cell>
          <cell r="I100">
            <v>0</v>
          </cell>
          <cell r="J100">
            <v>0</v>
          </cell>
          <cell r="K100">
            <v>0</v>
          </cell>
          <cell r="L100">
            <v>0</v>
          </cell>
        </row>
        <row r="101">
          <cell r="C101">
            <v>0</v>
          </cell>
          <cell r="F101">
            <v>0</v>
          </cell>
          <cell r="G101">
            <v>0</v>
          </cell>
          <cell r="H101">
            <v>0</v>
          </cell>
          <cell r="I101">
            <v>0</v>
          </cell>
          <cell r="J101">
            <v>0</v>
          </cell>
          <cell r="K101">
            <v>0</v>
          </cell>
          <cell r="L101">
            <v>0</v>
          </cell>
        </row>
        <row r="102">
          <cell r="C102">
            <v>0</v>
          </cell>
          <cell r="F102">
            <v>0</v>
          </cell>
          <cell r="G102">
            <v>0</v>
          </cell>
          <cell r="H102">
            <v>0</v>
          </cell>
          <cell r="I102">
            <v>0</v>
          </cell>
          <cell r="J102">
            <v>0</v>
          </cell>
          <cell r="K102">
            <v>0</v>
          </cell>
          <cell r="L102">
            <v>0</v>
          </cell>
        </row>
        <row r="103">
          <cell r="C103">
            <v>0</v>
          </cell>
          <cell r="F103">
            <v>0</v>
          </cell>
          <cell r="G103">
            <v>0</v>
          </cell>
          <cell r="H103">
            <v>0</v>
          </cell>
          <cell r="I103">
            <v>0</v>
          </cell>
          <cell r="J103">
            <v>0</v>
          </cell>
          <cell r="K103">
            <v>0</v>
          </cell>
          <cell r="L103">
            <v>0</v>
          </cell>
        </row>
        <row r="104">
          <cell r="C104">
            <v>0</v>
          </cell>
          <cell r="F104">
            <v>0</v>
          </cell>
          <cell r="G104">
            <v>0</v>
          </cell>
          <cell r="H104">
            <v>0</v>
          </cell>
          <cell r="I104">
            <v>0</v>
          </cell>
          <cell r="J104">
            <v>0</v>
          </cell>
          <cell r="K104">
            <v>0</v>
          </cell>
          <cell r="L104">
            <v>0</v>
          </cell>
        </row>
        <row r="105">
          <cell r="C105" t="str">
            <v>Accounting Depreciation - New</v>
          </cell>
          <cell r="F105">
            <v>0</v>
          </cell>
          <cell r="G105">
            <v>0</v>
          </cell>
          <cell r="H105">
            <v>0</v>
          </cell>
          <cell r="I105">
            <v>0</v>
          </cell>
          <cell r="J105">
            <v>0</v>
          </cell>
          <cell r="K105">
            <v>0</v>
          </cell>
          <cell r="L105">
            <v>0</v>
          </cell>
        </row>
        <row r="106">
          <cell r="C106">
            <v>0</v>
          </cell>
          <cell r="F106">
            <v>0</v>
          </cell>
          <cell r="G106">
            <v>0</v>
          </cell>
          <cell r="H106">
            <v>0</v>
          </cell>
          <cell r="I106">
            <v>0</v>
          </cell>
          <cell r="J106">
            <v>0</v>
          </cell>
          <cell r="K106">
            <v>0</v>
          </cell>
          <cell r="L106">
            <v>0</v>
          </cell>
        </row>
        <row r="107">
          <cell r="C107">
            <v>0</v>
          </cell>
          <cell r="F107">
            <v>0</v>
          </cell>
          <cell r="G107">
            <v>0</v>
          </cell>
          <cell r="H107">
            <v>0</v>
          </cell>
          <cell r="I107">
            <v>0</v>
          </cell>
          <cell r="J107">
            <v>0</v>
          </cell>
          <cell r="K107">
            <v>0</v>
          </cell>
          <cell r="L107">
            <v>0</v>
          </cell>
        </row>
        <row r="108">
          <cell r="C108">
            <v>0</v>
          </cell>
          <cell r="F108">
            <v>0</v>
          </cell>
          <cell r="G108">
            <v>0</v>
          </cell>
          <cell r="H108">
            <v>0</v>
          </cell>
          <cell r="I108">
            <v>0</v>
          </cell>
          <cell r="J108">
            <v>0</v>
          </cell>
          <cell r="K108">
            <v>0</v>
          </cell>
          <cell r="L108">
            <v>0</v>
          </cell>
        </row>
        <row r="109">
          <cell r="C109">
            <v>0</v>
          </cell>
          <cell r="F109">
            <v>0</v>
          </cell>
          <cell r="G109">
            <v>0</v>
          </cell>
          <cell r="H109">
            <v>0</v>
          </cell>
          <cell r="I109">
            <v>0</v>
          </cell>
          <cell r="J109">
            <v>0</v>
          </cell>
          <cell r="K109">
            <v>0</v>
          </cell>
          <cell r="L109">
            <v>0</v>
          </cell>
        </row>
        <row r="110">
          <cell r="C110">
            <v>0</v>
          </cell>
          <cell r="F110">
            <v>0</v>
          </cell>
          <cell r="G110">
            <v>0</v>
          </cell>
          <cell r="H110">
            <v>0</v>
          </cell>
          <cell r="I110">
            <v>0</v>
          </cell>
          <cell r="J110">
            <v>0</v>
          </cell>
          <cell r="K110">
            <v>0</v>
          </cell>
          <cell r="L110">
            <v>0</v>
          </cell>
        </row>
        <row r="111">
          <cell r="C111">
            <v>0</v>
          </cell>
          <cell r="F111">
            <v>0</v>
          </cell>
          <cell r="G111">
            <v>0</v>
          </cell>
          <cell r="H111">
            <v>0</v>
          </cell>
          <cell r="I111">
            <v>0</v>
          </cell>
          <cell r="J111">
            <v>0</v>
          </cell>
          <cell r="K111">
            <v>0</v>
          </cell>
          <cell r="L111">
            <v>0</v>
          </cell>
        </row>
        <row r="112">
          <cell r="F112">
            <v>0</v>
          </cell>
          <cell r="G112">
            <v>0</v>
          </cell>
          <cell r="H112">
            <v>0</v>
          </cell>
          <cell r="I112">
            <v>0</v>
          </cell>
          <cell r="J112">
            <v>0</v>
          </cell>
          <cell r="K112">
            <v>0</v>
          </cell>
          <cell r="L112">
            <v>0</v>
          </cell>
        </row>
        <row r="113">
          <cell r="C113" t="str">
            <v xml:space="preserve">Total Accounting Depreciation </v>
          </cell>
          <cell r="F113">
            <v>0</v>
          </cell>
          <cell r="G113">
            <v>0</v>
          </cell>
          <cell r="H113">
            <v>0</v>
          </cell>
          <cell r="I113">
            <v>0</v>
          </cell>
          <cell r="J113">
            <v>0</v>
          </cell>
          <cell r="K113">
            <v>0</v>
          </cell>
          <cell r="L113">
            <v>0</v>
          </cell>
        </row>
        <row r="114">
          <cell r="C114" t="str">
            <v xml:space="preserve">Total Accounting Depreciation </v>
          </cell>
          <cell r="F114">
            <v>0</v>
          </cell>
          <cell r="G114">
            <v>0</v>
          </cell>
          <cell r="H114">
            <v>0</v>
          </cell>
          <cell r="I114">
            <v>0</v>
          </cell>
          <cell r="J114">
            <v>0</v>
          </cell>
          <cell r="K114">
            <v>0</v>
          </cell>
          <cell r="L114">
            <v>0</v>
          </cell>
        </row>
        <row r="115">
          <cell r="C115" t="str">
            <v>Tax Depreciation - Existing</v>
          </cell>
          <cell r="K115" t="str">
            <v>PV &gt;5Yr BV</v>
          </cell>
          <cell r="L115" t="str">
            <v>PV &gt;5Yr Dep</v>
          </cell>
        </row>
        <row r="116">
          <cell r="C116">
            <v>0</v>
          </cell>
          <cell r="F116">
            <v>0</v>
          </cell>
          <cell r="G116">
            <v>0</v>
          </cell>
          <cell r="H116">
            <v>0</v>
          </cell>
          <cell r="I116">
            <v>0</v>
          </cell>
          <cell r="J116">
            <v>0</v>
          </cell>
          <cell r="K116">
            <v>0</v>
          </cell>
          <cell r="L116">
            <v>0</v>
          </cell>
        </row>
        <row r="117">
          <cell r="C117">
            <v>0</v>
          </cell>
          <cell r="F117">
            <v>0</v>
          </cell>
          <cell r="G117">
            <v>0</v>
          </cell>
          <cell r="H117">
            <v>0</v>
          </cell>
          <cell r="I117">
            <v>0</v>
          </cell>
          <cell r="J117">
            <v>0</v>
          </cell>
          <cell r="K117">
            <v>0</v>
          </cell>
          <cell r="L117">
            <v>0</v>
          </cell>
        </row>
        <row r="118">
          <cell r="C118">
            <v>0</v>
          </cell>
          <cell r="F118">
            <v>0</v>
          </cell>
          <cell r="G118">
            <v>0</v>
          </cell>
          <cell r="H118">
            <v>0</v>
          </cell>
          <cell r="I118">
            <v>0</v>
          </cell>
          <cell r="J118">
            <v>0</v>
          </cell>
          <cell r="K118">
            <v>0</v>
          </cell>
          <cell r="L118">
            <v>0</v>
          </cell>
        </row>
        <row r="119">
          <cell r="C119">
            <v>0</v>
          </cell>
          <cell r="F119">
            <v>0</v>
          </cell>
          <cell r="G119">
            <v>0</v>
          </cell>
          <cell r="H119">
            <v>0</v>
          </cell>
          <cell r="I119">
            <v>0</v>
          </cell>
          <cell r="J119">
            <v>0</v>
          </cell>
          <cell r="K119">
            <v>0</v>
          </cell>
          <cell r="L119">
            <v>0</v>
          </cell>
        </row>
        <row r="120">
          <cell r="C120">
            <v>0</v>
          </cell>
          <cell r="F120">
            <v>0</v>
          </cell>
          <cell r="G120">
            <v>0</v>
          </cell>
          <cell r="H120">
            <v>0</v>
          </cell>
          <cell r="I120">
            <v>0</v>
          </cell>
          <cell r="J120">
            <v>0</v>
          </cell>
          <cell r="K120">
            <v>0</v>
          </cell>
          <cell r="L120">
            <v>0</v>
          </cell>
        </row>
        <row r="121">
          <cell r="C121">
            <v>0</v>
          </cell>
          <cell r="F121">
            <v>0</v>
          </cell>
          <cell r="G121">
            <v>0</v>
          </cell>
          <cell r="H121">
            <v>0</v>
          </cell>
          <cell r="I121">
            <v>0</v>
          </cell>
          <cell r="J121">
            <v>0</v>
          </cell>
          <cell r="K121">
            <v>0</v>
          </cell>
          <cell r="L121">
            <v>0</v>
          </cell>
        </row>
        <row r="122">
          <cell r="C122" t="str">
            <v>Tax Depreciation - New</v>
          </cell>
          <cell r="F122">
            <v>0</v>
          </cell>
          <cell r="G122">
            <v>0</v>
          </cell>
          <cell r="H122">
            <v>0</v>
          </cell>
          <cell r="I122">
            <v>0</v>
          </cell>
          <cell r="J122">
            <v>0</v>
          </cell>
          <cell r="K122">
            <v>0</v>
          </cell>
          <cell r="L122">
            <v>0</v>
          </cell>
        </row>
        <row r="123">
          <cell r="C123">
            <v>0</v>
          </cell>
          <cell r="F123">
            <v>0</v>
          </cell>
          <cell r="G123">
            <v>0</v>
          </cell>
          <cell r="H123">
            <v>0</v>
          </cell>
          <cell r="I123">
            <v>0</v>
          </cell>
          <cell r="J123">
            <v>0</v>
          </cell>
          <cell r="K123">
            <v>0</v>
          </cell>
          <cell r="L123">
            <v>0</v>
          </cell>
        </row>
        <row r="124">
          <cell r="C124">
            <v>0</v>
          </cell>
          <cell r="F124">
            <v>0</v>
          </cell>
          <cell r="G124">
            <v>0</v>
          </cell>
          <cell r="H124">
            <v>0</v>
          </cell>
          <cell r="I124">
            <v>0</v>
          </cell>
          <cell r="J124">
            <v>0</v>
          </cell>
          <cell r="K124">
            <v>0</v>
          </cell>
          <cell r="L124">
            <v>0</v>
          </cell>
        </row>
        <row r="125">
          <cell r="C125">
            <v>0</v>
          </cell>
          <cell r="F125">
            <v>0</v>
          </cell>
          <cell r="G125">
            <v>0</v>
          </cell>
          <cell r="H125">
            <v>0</v>
          </cell>
          <cell r="I125">
            <v>0</v>
          </cell>
          <cell r="J125">
            <v>0</v>
          </cell>
          <cell r="K125">
            <v>0</v>
          </cell>
          <cell r="L125">
            <v>0</v>
          </cell>
        </row>
        <row r="126">
          <cell r="C126">
            <v>0</v>
          </cell>
          <cell r="F126">
            <v>0</v>
          </cell>
          <cell r="G126">
            <v>0</v>
          </cell>
          <cell r="H126">
            <v>0</v>
          </cell>
          <cell r="I126">
            <v>0</v>
          </cell>
          <cell r="J126">
            <v>0</v>
          </cell>
          <cell r="K126">
            <v>0</v>
          </cell>
          <cell r="L126">
            <v>0</v>
          </cell>
        </row>
        <row r="127">
          <cell r="C127">
            <v>0</v>
          </cell>
          <cell r="F127">
            <v>0</v>
          </cell>
          <cell r="G127">
            <v>0</v>
          </cell>
          <cell r="H127">
            <v>0</v>
          </cell>
          <cell r="I127">
            <v>0</v>
          </cell>
          <cell r="J127">
            <v>0</v>
          </cell>
          <cell r="K127">
            <v>0</v>
          </cell>
          <cell r="L127">
            <v>0</v>
          </cell>
        </row>
        <row r="128">
          <cell r="C128">
            <v>0</v>
          </cell>
          <cell r="F128">
            <v>0</v>
          </cell>
          <cell r="G128">
            <v>0</v>
          </cell>
          <cell r="H128">
            <v>0</v>
          </cell>
          <cell r="I128">
            <v>0</v>
          </cell>
          <cell r="J128">
            <v>0</v>
          </cell>
          <cell r="K128">
            <v>0</v>
          </cell>
          <cell r="L128">
            <v>0</v>
          </cell>
        </row>
        <row r="129">
          <cell r="F129">
            <v>0</v>
          </cell>
          <cell r="G129">
            <v>0</v>
          </cell>
          <cell r="H129">
            <v>0</v>
          </cell>
          <cell r="I129">
            <v>0</v>
          </cell>
          <cell r="J129">
            <v>0</v>
          </cell>
          <cell r="K129">
            <v>0</v>
          </cell>
          <cell r="L129">
            <v>0</v>
          </cell>
        </row>
        <row r="130">
          <cell r="C130" t="str">
            <v xml:space="preserve">Total Tax Depreciation </v>
          </cell>
          <cell r="F130">
            <v>0</v>
          </cell>
          <cell r="G130">
            <v>0</v>
          </cell>
          <cell r="H130">
            <v>0</v>
          </cell>
          <cell r="I130">
            <v>0</v>
          </cell>
          <cell r="J130">
            <v>0</v>
          </cell>
          <cell r="K130">
            <v>0</v>
          </cell>
          <cell r="L130">
            <v>0</v>
          </cell>
        </row>
        <row r="131">
          <cell r="C131" t="str">
            <v xml:space="preserve">Total Tax Depreciation </v>
          </cell>
          <cell r="F131">
            <v>0</v>
          </cell>
          <cell r="G131">
            <v>0</v>
          </cell>
          <cell r="H131">
            <v>0</v>
          </cell>
          <cell r="I131">
            <v>0</v>
          </cell>
          <cell r="J131">
            <v>0</v>
          </cell>
          <cell r="K131">
            <v>0</v>
          </cell>
          <cell r="L131">
            <v>0</v>
          </cell>
        </row>
        <row r="133">
          <cell r="C133" t="str">
            <v>Asset Disposals</v>
          </cell>
        </row>
        <row r="134">
          <cell r="C134" t="str">
            <v>Disposal Value - Existing</v>
          </cell>
          <cell r="F134">
            <v>2005</v>
          </cell>
          <cell r="G134">
            <v>2006</v>
          </cell>
          <cell r="H134">
            <v>2007</v>
          </cell>
          <cell r="I134">
            <v>2008</v>
          </cell>
          <cell r="J134">
            <v>2009</v>
          </cell>
          <cell r="K134" t="str">
            <v>PV of &gt; 5yr</v>
          </cell>
        </row>
        <row r="135">
          <cell r="C135">
            <v>0</v>
          </cell>
          <cell r="F135">
            <v>0</v>
          </cell>
          <cell r="G135">
            <v>0</v>
          </cell>
          <cell r="H135">
            <v>0</v>
          </cell>
          <cell r="I135">
            <v>0</v>
          </cell>
          <cell r="J135">
            <v>0</v>
          </cell>
          <cell r="K135">
            <v>0</v>
          </cell>
        </row>
        <row r="136">
          <cell r="C136">
            <v>0</v>
          </cell>
          <cell r="F136">
            <v>0</v>
          </cell>
          <cell r="G136">
            <v>0</v>
          </cell>
          <cell r="H136">
            <v>0</v>
          </cell>
          <cell r="I136">
            <v>0</v>
          </cell>
          <cell r="J136">
            <v>0</v>
          </cell>
          <cell r="K136">
            <v>0</v>
          </cell>
        </row>
        <row r="137">
          <cell r="C137">
            <v>0</v>
          </cell>
          <cell r="F137">
            <v>0</v>
          </cell>
          <cell r="G137">
            <v>0</v>
          </cell>
          <cell r="H137">
            <v>0</v>
          </cell>
          <cell r="I137">
            <v>0</v>
          </cell>
          <cell r="J137">
            <v>0</v>
          </cell>
          <cell r="K137">
            <v>0</v>
          </cell>
        </row>
        <row r="138">
          <cell r="C138">
            <v>0</v>
          </cell>
          <cell r="F138">
            <v>0</v>
          </cell>
          <cell r="G138">
            <v>0</v>
          </cell>
          <cell r="H138">
            <v>0</v>
          </cell>
          <cell r="I138">
            <v>0</v>
          </cell>
          <cell r="J138">
            <v>0</v>
          </cell>
          <cell r="K138">
            <v>0</v>
          </cell>
        </row>
        <row r="139">
          <cell r="C139">
            <v>0</v>
          </cell>
          <cell r="F139">
            <v>0</v>
          </cell>
          <cell r="G139">
            <v>0</v>
          </cell>
          <cell r="H139">
            <v>0</v>
          </cell>
          <cell r="I139">
            <v>0</v>
          </cell>
          <cell r="J139">
            <v>0</v>
          </cell>
          <cell r="K139">
            <v>0</v>
          </cell>
        </row>
        <row r="140">
          <cell r="C140">
            <v>0</v>
          </cell>
          <cell r="F140">
            <v>0</v>
          </cell>
          <cell r="G140">
            <v>0</v>
          </cell>
          <cell r="H140">
            <v>0</v>
          </cell>
          <cell r="I140">
            <v>0</v>
          </cell>
          <cell r="J140">
            <v>0</v>
          </cell>
          <cell r="K140">
            <v>0</v>
          </cell>
        </row>
        <row r="141">
          <cell r="C141" t="str">
            <v>Disposal Value - New</v>
          </cell>
          <cell r="F141">
            <v>0</v>
          </cell>
          <cell r="G141">
            <v>0</v>
          </cell>
          <cell r="H141">
            <v>0</v>
          </cell>
          <cell r="I141">
            <v>0</v>
          </cell>
          <cell r="J141">
            <v>0</v>
          </cell>
          <cell r="K141">
            <v>0</v>
          </cell>
        </row>
        <row r="142">
          <cell r="C142">
            <v>0</v>
          </cell>
          <cell r="F142">
            <v>0</v>
          </cell>
          <cell r="G142">
            <v>0</v>
          </cell>
          <cell r="H142">
            <v>0</v>
          </cell>
          <cell r="I142">
            <v>0</v>
          </cell>
          <cell r="J142">
            <v>0</v>
          </cell>
          <cell r="K142">
            <v>0</v>
          </cell>
        </row>
        <row r="143">
          <cell r="C143">
            <v>0</v>
          </cell>
          <cell r="F143">
            <v>0</v>
          </cell>
          <cell r="G143">
            <v>0</v>
          </cell>
          <cell r="H143">
            <v>0</v>
          </cell>
          <cell r="I143">
            <v>0</v>
          </cell>
          <cell r="J143">
            <v>0</v>
          </cell>
          <cell r="K143">
            <v>0</v>
          </cell>
        </row>
        <row r="144">
          <cell r="C144">
            <v>0</v>
          </cell>
          <cell r="F144">
            <v>0</v>
          </cell>
          <cell r="G144">
            <v>0</v>
          </cell>
          <cell r="H144">
            <v>0</v>
          </cell>
          <cell r="I144">
            <v>0</v>
          </cell>
          <cell r="J144">
            <v>0</v>
          </cell>
          <cell r="K144">
            <v>0</v>
          </cell>
        </row>
        <row r="145">
          <cell r="C145">
            <v>0</v>
          </cell>
          <cell r="F145">
            <v>0</v>
          </cell>
          <cell r="G145">
            <v>0</v>
          </cell>
          <cell r="H145">
            <v>0</v>
          </cell>
          <cell r="I145">
            <v>0</v>
          </cell>
          <cell r="J145">
            <v>0</v>
          </cell>
          <cell r="K145">
            <v>0</v>
          </cell>
        </row>
        <row r="146">
          <cell r="C146">
            <v>0</v>
          </cell>
          <cell r="F146">
            <v>0</v>
          </cell>
          <cell r="G146">
            <v>0</v>
          </cell>
          <cell r="H146">
            <v>0</v>
          </cell>
          <cell r="I146">
            <v>0</v>
          </cell>
          <cell r="J146">
            <v>0</v>
          </cell>
          <cell r="K146">
            <v>0</v>
          </cell>
        </row>
        <row r="147">
          <cell r="C147">
            <v>0</v>
          </cell>
          <cell r="F147">
            <v>0</v>
          </cell>
          <cell r="G147">
            <v>0</v>
          </cell>
          <cell r="H147">
            <v>0</v>
          </cell>
          <cell r="I147">
            <v>0</v>
          </cell>
          <cell r="J147">
            <v>0</v>
          </cell>
          <cell r="K147">
            <v>0</v>
          </cell>
        </row>
        <row r="148">
          <cell r="F148">
            <v>0</v>
          </cell>
          <cell r="G148">
            <v>0</v>
          </cell>
          <cell r="H148">
            <v>0</v>
          </cell>
          <cell r="I148">
            <v>0</v>
          </cell>
          <cell r="J148">
            <v>0</v>
          </cell>
          <cell r="K148">
            <v>0</v>
          </cell>
        </row>
        <row r="149">
          <cell r="C149" t="str">
            <v>Total Asset Disposal Value</v>
          </cell>
          <cell r="F149">
            <v>0</v>
          </cell>
          <cell r="G149">
            <v>0</v>
          </cell>
          <cell r="H149">
            <v>0</v>
          </cell>
          <cell r="I149">
            <v>0</v>
          </cell>
          <cell r="J149">
            <v>0</v>
          </cell>
          <cell r="K149">
            <v>0</v>
          </cell>
        </row>
        <row r="150">
          <cell r="C150" t="str">
            <v>Total Asset Disposal Value</v>
          </cell>
          <cell r="F150">
            <v>0</v>
          </cell>
          <cell r="G150">
            <v>0</v>
          </cell>
          <cell r="H150">
            <v>0</v>
          </cell>
          <cell r="I150">
            <v>0</v>
          </cell>
          <cell r="J150">
            <v>0</v>
          </cell>
          <cell r="K150">
            <v>0</v>
          </cell>
        </row>
        <row r="151">
          <cell r="C151" t="str">
            <v>Tax Profit on Disposal - Existing</v>
          </cell>
          <cell r="K151" t="str">
            <v>PV of &gt; 5yr</v>
          </cell>
        </row>
        <row r="152">
          <cell r="C152">
            <v>0</v>
          </cell>
          <cell r="F152">
            <v>0</v>
          </cell>
          <cell r="G152">
            <v>0</v>
          </cell>
          <cell r="H152">
            <v>0</v>
          </cell>
          <cell r="I152">
            <v>0</v>
          </cell>
          <cell r="J152">
            <v>0</v>
          </cell>
          <cell r="K152">
            <v>0</v>
          </cell>
        </row>
        <row r="153">
          <cell r="C153">
            <v>0</v>
          </cell>
          <cell r="F153">
            <v>0</v>
          </cell>
          <cell r="G153">
            <v>0</v>
          </cell>
          <cell r="H153">
            <v>0</v>
          </cell>
          <cell r="I153">
            <v>0</v>
          </cell>
          <cell r="J153">
            <v>0</v>
          </cell>
          <cell r="K153">
            <v>0</v>
          </cell>
        </row>
        <row r="154">
          <cell r="C154">
            <v>0</v>
          </cell>
          <cell r="F154">
            <v>0</v>
          </cell>
          <cell r="G154">
            <v>0</v>
          </cell>
          <cell r="H154">
            <v>0</v>
          </cell>
          <cell r="I154">
            <v>0</v>
          </cell>
          <cell r="J154">
            <v>0</v>
          </cell>
          <cell r="K154">
            <v>0</v>
          </cell>
        </row>
        <row r="155">
          <cell r="C155">
            <v>0</v>
          </cell>
          <cell r="F155">
            <v>0</v>
          </cell>
          <cell r="G155">
            <v>0</v>
          </cell>
          <cell r="H155">
            <v>0</v>
          </cell>
          <cell r="I155">
            <v>0</v>
          </cell>
          <cell r="J155">
            <v>0</v>
          </cell>
          <cell r="K155">
            <v>0</v>
          </cell>
        </row>
        <row r="156">
          <cell r="C156">
            <v>0</v>
          </cell>
          <cell r="F156">
            <v>0</v>
          </cell>
          <cell r="G156">
            <v>0</v>
          </cell>
          <cell r="H156">
            <v>0</v>
          </cell>
          <cell r="I156">
            <v>0</v>
          </cell>
          <cell r="J156">
            <v>0</v>
          </cell>
          <cell r="K156">
            <v>0</v>
          </cell>
        </row>
        <row r="157">
          <cell r="C157">
            <v>0</v>
          </cell>
          <cell r="F157">
            <v>0</v>
          </cell>
          <cell r="G157">
            <v>0</v>
          </cell>
          <cell r="H157">
            <v>0</v>
          </cell>
          <cell r="I157">
            <v>0</v>
          </cell>
          <cell r="J157">
            <v>0</v>
          </cell>
          <cell r="K157">
            <v>0</v>
          </cell>
        </row>
        <row r="158">
          <cell r="C158" t="str">
            <v>Tax Profit on Disposal - New</v>
          </cell>
          <cell r="F158">
            <v>0</v>
          </cell>
          <cell r="G158">
            <v>0</v>
          </cell>
          <cell r="H158">
            <v>0</v>
          </cell>
          <cell r="I158">
            <v>0</v>
          </cell>
          <cell r="J158">
            <v>0</v>
          </cell>
          <cell r="K158">
            <v>0</v>
          </cell>
        </row>
        <row r="159">
          <cell r="C159">
            <v>0</v>
          </cell>
          <cell r="F159">
            <v>0</v>
          </cell>
          <cell r="G159">
            <v>0</v>
          </cell>
          <cell r="H159">
            <v>0</v>
          </cell>
          <cell r="I159">
            <v>0</v>
          </cell>
          <cell r="J159">
            <v>0</v>
          </cell>
          <cell r="K159">
            <v>0</v>
          </cell>
        </row>
        <row r="160">
          <cell r="C160">
            <v>0</v>
          </cell>
          <cell r="F160">
            <v>0</v>
          </cell>
          <cell r="G160">
            <v>0</v>
          </cell>
          <cell r="H160">
            <v>0</v>
          </cell>
          <cell r="I160">
            <v>0</v>
          </cell>
          <cell r="J160">
            <v>0</v>
          </cell>
          <cell r="K160">
            <v>0</v>
          </cell>
        </row>
        <row r="161">
          <cell r="C161">
            <v>0</v>
          </cell>
          <cell r="F161">
            <v>0</v>
          </cell>
          <cell r="G161">
            <v>0</v>
          </cell>
          <cell r="H161">
            <v>0</v>
          </cell>
          <cell r="I161">
            <v>0</v>
          </cell>
          <cell r="J161">
            <v>0</v>
          </cell>
          <cell r="K161">
            <v>0</v>
          </cell>
        </row>
        <row r="162">
          <cell r="C162">
            <v>0</v>
          </cell>
          <cell r="F162">
            <v>0</v>
          </cell>
          <cell r="G162">
            <v>0</v>
          </cell>
          <cell r="H162">
            <v>0</v>
          </cell>
          <cell r="I162">
            <v>0</v>
          </cell>
          <cell r="J162">
            <v>0</v>
          </cell>
          <cell r="K162">
            <v>0</v>
          </cell>
        </row>
        <row r="163">
          <cell r="C163">
            <v>0</v>
          </cell>
          <cell r="F163">
            <v>0</v>
          </cell>
          <cell r="G163">
            <v>0</v>
          </cell>
          <cell r="H163">
            <v>0</v>
          </cell>
          <cell r="I163">
            <v>0</v>
          </cell>
          <cell r="J163">
            <v>0</v>
          </cell>
          <cell r="K163">
            <v>0</v>
          </cell>
        </row>
        <row r="164">
          <cell r="C164">
            <v>0</v>
          </cell>
          <cell r="F164">
            <v>0</v>
          </cell>
          <cell r="G164">
            <v>0</v>
          </cell>
          <cell r="H164">
            <v>0</v>
          </cell>
          <cell r="I164">
            <v>0</v>
          </cell>
          <cell r="J164">
            <v>0</v>
          </cell>
          <cell r="K164">
            <v>0</v>
          </cell>
        </row>
        <row r="165">
          <cell r="F165">
            <v>0</v>
          </cell>
          <cell r="G165">
            <v>0</v>
          </cell>
          <cell r="H165">
            <v>0</v>
          </cell>
          <cell r="I165">
            <v>0</v>
          </cell>
          <cell r="J165">
            <v>0</v>
          </cell>
          <cell r="K165">
            <v>0</v>
          </cell>
        </row>
        <row r="166">
          <cell r="C166" t="str">
            <v>Total Tax Profit on Disposal</v>
          </cell>
          <cell r="F166">
            <v>0</v>
          </cell>
          <cell r="G166">
            <v>0</v>
          </cell>
          <cell r="H166">
            <v>0</v>
          </cell>
          <cell r="I166">
            <v>0</v>
          </cell>
          <cell r="J166">
            <v>0</v>
          </cell>
          <cell r="K166">
            <v>0</v>
          </cell>
        </row>
        <row r="167">
          <cell r="C167" t="str">
            <v>Total Tax Profit on Disposal</v>
          </cell>
          <cell r="F167">
            <v>0</v>
          </cell>
          <cell r="G167">
            <v>0</v>
          </cell>
          <cell r="H167">
            <v>0</v>
          </cell>
          <cell r="I167">
            <v>0</v>
          </cell>
          <cell r="J167">
            <v>0</v>
          </cell>
          <cell r="K167">
            <v>0</v>
          </cell>
        </row>
        <row r="168">
          <cell r="C168" t="str">
            <v>Accounting Profit on Disposal - Existing</v>
          </cell>
          <cell r="K168" t="str">
            <v>PV of &gt; 5yr</v>
          </cell>
        </row>
        <row r="169">
          <cell r="C169">
            <v>0</v>
          </cell>
          <cell r="F169">
            <v>0</v>
          </cell>
          <cell r="G169">
            <v>0</v>
          </cell>
          <cell r="H169">
            <v>0</v>
          </cell>
          <cell r="I169">
            <v>0</v>
          </cell>
          <cell r="J169">
            <v>0</v>
          </cell>
          <cell r="K169">
            <v>0</v>
          </cell>
        </row>
        <row r="170">
          <cell r="C170">
            <v>0</v>
          </cell>
          <cell r="F170">
            <v>0</v>
          </cell>
          <cell r="G170">
            <v>0</v>
          </cell>
          <cell r="H170">
            <v>0</v>
          </cell>
          <cell r="I170">
            <v>0</v>
          </cell>
          <cell r="J170">
            <v>0</v>
          </cell>
          <cell r="K170">
            <v>0</v>
          </cell>
        </row>
        <row r="171">
          <cell r="C171">
            <v>0</v>
          </cell>
          <cell r="F171">
            <v>0</v>
          </cell>
          <cell r="G171">
            <v>0</v>
          </cell>
          <cell r="H171">
            <v>0</v>
          </cell>
          <cell r="I171">
            <v>0</v>
          </cell>
          <cell r="J171">
            <v>0</v>
          </cell>
          <cell r="K171">
            <v>0</v>
          </cell>
        </row>
        <row r="172">
          <cell r="C172">
            <v>0</v>
          </cell>
          <cell r="F172">
            <v>0</v>
          </cell>
          <cell r="G172">
            <v>0</v>
          </cell>
          <cell r="H172">
            <v>0</v>
          </cell>
          <cell r="I172">
            <v>0</v>
          </cell>
          <cell r="J172">
            <v>0</v>
          </cell>
          <cell r="K172">
            <v>0</v>
          </cell>
        </row>
        <row r="173">
          <cell r="C173">
            <v>0</v>
          </cell>
          <cell r="F173">
            <v>0</v>
          </cell>
          <cell r="G173">
            <v>0</v>
          </cell>
          <cell r="H173">
            <v>0</v>
          </cell>
          <cell r="I173">
            <v>0</v>
          </cell>
          <cell r="J173">
            <v>0</v>
          </cell>
          <cell r="K173">
            <v>0</v>
          </cell>
        </row>
        <row r="174">
          <cell r="C174">
            <v>0</v>
          </cell>
          <cell r="F174">
            <v>0</v>
          </cell>
          <cell r="G174">
            <v>0</v>
          </cell>
          <cell r="H174">
            <v>0</v>
          </cell>
          <cell r="I174">
            <v>0</v>
          </cell>
          <cell r="J174">
            <v>0</v>
          </cell>
          <cell r="K174">
            <v>0</v>
          </cell>
        </row>
        <row r="175">
          <cell r="C175" t="str">
            <v>Accounting Profit on Disposal - New</v>
          </cell>
          <cell r="F175">
            <v>0</v>
          </cell>
          <cell r="G175">
            <v>0</v>
          </cell>
          <cell r="H175">
            <v>0</v>
          </cell>
          <cell r="I175">
            <v>0</v>
          </cell>
          <cell r="J175">
            <v>0</v>
          </cell>
          <cell r="K175">
            <v>0</v>
          </cell>
        </row>
        <row r="176">
          <cell r="C176">
            <v>0</v>
          </cell>
          <cell r="F176">
            <v>0</v>
          </cell>
          <cell r="G176">
            <v>0</v>
          </cell>
          <cell r="H176">
            <v>0</v>
          </cell>
          <cell r="I176">
            <v>0</v>
          </cell>
          <cell r="J176">
            <v>0</v>
          </cell>
          <cell r="K176">
            <v>0</v>
          </cell>
        </row>
        <row r="177">
          <cell r="C177">
            <v>0</v>
          </cell>
          <cell r="F177">
            <v>0</v>
          </cell>
          <cell r="G177">
            <v>0</v>
          </cell>
          <cell r="H177">
            <v>0</v>
          </cell>
          <cell r="I177">
            <v>0</v>
          </cell>
          <cell r="J177">
            <v>0</v>
          </cell>
          <cell r="K177">
            <v>0</v>
          </cell>
        </row>
        <row r="178">
          <cell r="C178">
            <v>0</v>
          </cell>
          <cell r="F178">
            <v>0</v>
          </cell>
          <cell r="G178">
            <v>0</v>
          </cell>
          <cell r="H178">
            <v>0</v>
          </cell>
          <cell r="I178">
            <v>0</v>
          </cell>
          <cell r="J178">
            <v>0</v>
          </cell>
          <cell r="K178">
            <v>0</v>
          </cell>
        </row>
        <row r="179">
          <cell r="C179">
            <v>0</v>
          </cell>
          <cell r="F179">
            <v>0</v>
          </cell>
          <cell r="G179">
            <v>0</v>
          </cell>
          <cell r="H179">
            <v>0</v>
          </cell>
          <cell r="I179">
            <v>0</v>
          </cell>
          <cell r="J179">
            <v>0</v>
          </cell>
          <cell r="K179">
            <v>0</v>
          </cell>
        </row>
        <row r="180">
          <cell r="C180">
            <v>0</v>
          </cell>
          <cell r="F180">
            <v>0</v>
          </cell>
          <cell r="G180">
            <v>0</v>
          </cell>
          <cell r="H180">
            <v>0</v>
          </cell>
          <cell r="I180">
            <v>0</v>
          </cell>
          <cell r="J180">
            <v>0</v>
          </cell>
          <cell r="K180">
            <v>0</v>
          </cell>
        </row>
        <row r="181">
          <cell r="C181">
            <v>0</v>
          </cell>
          <cell r="F181">
            <v>0</v>
          </cell>
          <cell r="G181">
            <v>0</v>
          </cell>
          <cell r="H181">
            <v>0</v>
          </cell>
          <cell r="I181">
            <v>0</v>
          </cell>
          <cell r="J181">
            <v>0</v>
          </cell>
          <cell r="K181">
            <v>0</v>
          </cell>
        </row>
        <row r="182">
          <cell r="F182">
            <v>0</v>
          </cell>
          <cell r="G182">
            <v>0</v>
          </cell>
          <cell r="H182">
            <v>0</v>
          </cell>
          <cell r="I182">
            <v>0</v>
          </cell>
          <cell r="J182">
            <v>0</v>
          </cell>
          <cell r="K182">
            <v>0</v>
          </cell>
        </row>
        <row r="183">
          <cell r="C183" t="str">
            <v>Total Accounting Profit on Disposal</v>
          </cell>
          <cell r="F183">
            <v>0</v>
          </cell>
          <cell r="G183">
            <v>0</v>
          </cell>
          <cell r="H183">
            <v>0</v>
          </cell>
          <cell r="I183">
            <v>0</v>
          </cell>
          <cell r="J183">
            <v>0</v>
          </cell>
          <cell r="K183">
            <v>0</v>
          </cell>
        </row>
        <row r="184">
          <cell r="C184" t="str">
            <v>Total Accounting Profit on Disposal</v>
          </cell>
          <cell r="F184">
            <v>0</v>
          </cell>
          <cell r="G184">
            <v>0</v>
          </cell>
          <cell r="H184">
            <v>0</v>
          </cell>
          <cell r="I184">
            <v>0</v>
          </cell>
          <cell r="J184">
            <v>0</v>
          </cell>
          <cell r="K184">
            <v>0</v>
          </cell>
        </row>
        <row r="186">
          <cell r="C186" t="str">
            <v>Goodwill</v>
          </cell>
        </row>
        <row r="187">
          <cell r="C187" t="str">
            <v>Amortisation  - Existing Assets</v>
          </cell>
          <cell r="F187">
            <v>2005</v>
          </cell>
          <cell r="G187">
            <v>2006</v>
          </cell>
          <cell r="H187">
            <v>2007</v>
          </cell>
          <cell r="I187">
            <v>2008</v>
          </cell>
          <cell r="J187">
            <v>2009</v>
          </cell>
          <cell r="K187" t="str">
            <v>Total</v>
          </cell>
          <cell r="L187" t="str">
            <v>UnAmort 5Yr</v>
          </cell>
        </row>
        <row r="188">
          <cell r="C188">
            <v>0</v>
          </cell>
          <cell r="F188">
            <v>0</v>
          </cell>
          <cell r="G188">
            <v>0</v>
          </cell>
          <cell r="H188">
            <v>0</v>
          </cell>
          <cell r="I188">
            <v>0</v>
          </cell>
          <cell r="J188">
            <v>0</v>
          </cell>
          <cell r="K188">
            <v>0</v>
          </cell>
          <cell r="L188">
            <v>0</v>
          </cell>
        </row>
        <row r="189">
          <cell r="C189">
            <v>0</v>
          </cell>
          <cell r="F189">
            <v>0</v>
          </cell>
          <cell r="G189">
            <v>0</v>
          </cell>
          <cell r="H189">
            <v>0</v>
          </cell>
          <cell r="I189">
            <v>0</v>
          </cell>
          <cell r="J189">
            <v>0</v>
          </cell>
          <cell r="K189">
            <v>0</v>
          </cell>
          <cell r="L189">
            <v>0</v>
          </cell>
        </row>
        <row r="190">
          <cell r="C190">
            <v>0</v>
          </cell>
          <cell r="F190">
            <v>0</v>
          </cell>
          <cell r="G190">
            <v>0</v>
          </cell>
          <cell r="H190">
            <v>0</v>
          </cell>
          <cell r="I190">
            <v>0</v>
          </cell>
          <cell r="J190">
            <v>0</v>
          </cell>
          <cell r="K190">
            <v>0</v>
          </cell>
          <cell r="L190">
            <v>0</v>
          </cell>
        </row>
        <row r="191">
          <cell r="C191">
            <v>0</v>
          </cell>
          <cell r="F191">
            <v>0</v>
          </cell>
          <cell r="G191">
            <v>0</v>
          </cell>
          <cell r="H191">
            <v>0</v>
          </cell>
          <cell r="I191">
            <v>0</v>
          </cell>
          <cell r="J191">
            <v>0</v>
          </cell>
          <cell r="K191">
            <v>0</v>
          </cell>
          <cell r="L191">
            <v>0</v>
          </cell>
        </row>
        <row r="192">
          <cell r="C192">
            <v>0</v>
          </cell>
          <cell r="F192">
            <v>0</v>
          </cell>
          <cell r="G192">
            <v>0</v>
          </cell>
          <cell r="H192">
            <v>0</v>
          </cell>
          <cell r="I192">
            <v>0</v>
          </cell>
          <cell r="J192">
            <v>0</v>
          </cell>
          <cell r="K192">
            <v>0</v>
          </cell>
          <cell r="L192">
            <v>0</v>
          </cell>
        </row>
        <row r="193">
          <cell r="C193">
            <v>0</v>
          </cell>
          <cell r="F193">
            <v>0</v>
          </cell>
          <cell r="G193">
            <v>0</v>
          </cell>
          <cell r="H193">
            <v>0</v>
          </cell>
          <cell r="I193">
            <v>0</v>
          </cell>
          <cell r="J193">
            <v>0</v>
          </cell>
          <cell r="K193">
            <v>0</v>
          </cell>
          <cell r="L193">
            <v>0</v>
          </cell>
        </row>
        <row r="194">
          <cell r="C194" t="str">
            <v>Amortisation  - New Assets</v>
          </cell>
          <cell r="F194">
            <v>0</v>
          </cell>
          <cell r="G194">
            <v>0</v>
          </cell>
          <cell r="H194">
            <v>0</v>
          </cell>
          <cell r="I194">
            <v>0</v>
          </cell>
          <cell r="J194">
            <v>0</v>
          </cell>
          <cell r="K194">
            <v>0</v>
          </cell>
          <cell r="L194">
            <v>0</v>
          </cell>
        </row>
        <row r="195">
          <cell r="C195">
            <v>0</v>
          </cell>
          <cell r="F195">
            <v>0</v>
          </cell>
          <cell r="G195">
            <v>0</v>
          </cell>
          <cell r="H195">
            <v>0</v>
          </cell>
          <cell r="I195">
            <v>0</v>
          </cell>
          <cell r="J195">
            <v>0</v>
          </cell>
          <cell r="K195">
            <v>0</v>
          </cell>
          <cell r="L195">
            <v>0</v>
          </cell>
        </row>
        <row r="196">
          <cell r="C196">
            <v>0</v>
          </cell>
          <cell r="F196">
            <v>0</v>
          </cell>
          <cell r="G196">
            <v>0</v>
          </cell>
          <cell r="H196">
            <v>0</v>
          </cell>
          <cell r="I196">
            <v>0</v>
          </cell>
          <cell r="J196">
            <v>0</v>
          </cell>
          <cell r="K196">
            <v>0</v>
          </cell>
          <cell r="L196">
            <v>0</v>
          </cell>
        </row>
        <row r="197">
          <cell r="C197">
            <v>0</v>
          </cell>
          <cell r="F197">
            <v>0</v>
          </cell>
          <cell r="G197">
            <v>0</v>
          </cell>
          <cell r="H197">
            <v>0</v>
          </cell>
          <cell r="I197">
            <v>0</v>
          </cell>
          <cell r="J197">
            <v>0</v>
          </cell>
          <cell r="K197">
            <v>0</v>
          </cell>
          <cell r="L197">
            <v>0</v>
          </cell>
        </row>
        <row r="198">
          <cell r="C198">
            <v>0</v>
          </cell>
          <cell r="F198">
            <v>0</v>
          </cell>
          <cell r="G198">
            <v>0</v>
          </cell>
          <cell r="H198">
            <v>0</v>
          </cell>
          <cell r="I198">
            <v>0</v>
          </cell>
          <cell r="J198">
            <v>0</v>
          </cell>
          <cell r="K198">
            <v>0</v>
          </cell>
          <cell r="L198">
            <v>0</v>
          </cell>
        </row>
        <row r="199">
          <cell r="C199">
            <v>0</v>
          </cell>
          <cell r="F199">
            <v>0</v>
          </cell>
          <cell r="G199">
            <v>0</v>
          </cell>
          <cell r="H199">
            <v>0</v>
          </cell>
          <cell r="I199">
            <v>0</v>
          </cell>
          <cell r="J199">
            <v>0</v>
          </cell>
          <cell r="K199">
            <v>0</v>
          </cell>
          <cell r="L199">
            <v>0</v>
          </cell>
        </row>
        <row r="200">
          <cell r="C200">
            <v>0</v>
          </cell>
          <cell r="F200">
            <v>0</v>
          </cell>
          <cell r="G200">
            <v>0</v>
          </cell>
          <cell r="H200">
            <v>0</v>
          </cell>
          <cell r="I200">
            <v>0</v>
          </cell>
          <cell r="J200">
            <v>0</v>
          </cell>
          <cell r="K200">
            <v>0</v>
          </cell>
          <cell r="L200">
            <v>0</v>
          </cell>
        </row>
        <row r="201">
          <cell r="F201">
            <v>0</v>
          </cell>
          <cell r="G201">
            <v>0</v>
          </cell>
          <cell r="H201">
            <v>0</v>
          </cell>
          <cell r="I201">
            <v>0</v>
          </cell>
          <cell r="J201">
            <v>0</v>
          </cell>
          <cell r="K201">
            <v>0</v>
          </cell>
          <cell r="L201">
            <v>0</v>
          </cell>
        </row>
        <row r="202">
          <cell r="C202" t="str">
            <v>Total Amortisation of Goodwill</v>
          </cell>
          <cell r="F202">
            <v>0</v>
          </cell>
          <cell r="G202">
            <v>0</v>
          </cell>
          <cell r="H202">
            <v>0</v>
          </cell>
          <cell r="I202">
            <v>0</v>
          </cell>
          <cell r="J202">
            <v>0</v>
          </cell>
          <cell r="K202">
            <v>0</v>
          </cell>
          <cell r="L202">
            <v>0</v>
          </cell>
        </row>
        <row r="203">
          <cell r="C203" t="str">
            <v>Total Amortisation of Goodwill</v>
          </cell>
          <cell r="F203">
            <v>0</v>
          </cell>
          <cell r="G203">
            <v>0</v>
          </cell>
          <cell r="H203">
            <v>0</v>
          </cell>
          <cell r="I203">
            <v>0</v>
          </cell>
          <cell r="J203">
            <v>0</v>
          </cell>
          <cell r="K203">
            <v>0</v>
          </cell>
          <cell r="L203">
            <v>0</v>
          </cell>
        </row>
        <row r="205">
          <cell r="C205" t="str">
            <v>Investment Expenses</v>
          </cell>
        </row>
        <row r="206">
          <cell r="C206" t="str">
            <v>Profit Impact</v>
          </cell>
          <cell r="E206">
            <v>0</v>
          </cell>
          <cell r="F206">
            <v>1</v>
          </cell>
          <cell r="G206">
            <v>2</v>
          </cell>
          <cell r="H206">
            <v>3</v>
          </cell>
          <cell r="I206">
            <v>4</v>
          </cell>
          <cell r="J206">
            <v>5</v>
          </cell>
          <cell r="K206" t="str">
            <v>PV &gt; 5Yrs</v>
          </cell>
        </row>
        <row r="207">
          <cell r="C207">
            <v>0</v>
          </cell>
          <cell r="E207">
            <v>0</v>
          </cell>
          <cell r="F207">
            <v>0</v>
          </cell>
          <cell r="G207">
            <v>0</v>
          </cell>
          <cell r="H207">
            <v>0</v>
          </cell>
          <cell r="I207">
            <v>0</v>
          </cell>
          <cell r="J207">
            <v>0</v>
          </cell>
          <cell r="K207">
            <v>0</v>
          </cell>
        </row>
        <row r="208">
          <cell r="C208">
            <v>0</v>
          </cell>
          <cell r="E208">
            <v>0</v>
          </cell>
          <cell r="F208">
            <v>0</v>
          </cell>
          <cell r="G208">
            <v>0</v>
          </cell>
          <cell r="H208">
            <v>0</v>
          </cell>
          <cell r="I208">
            <v>0</v>
          </cell>
          <cell r="J208">
            <v>0</v>
          </cell>
          <cell r="K208">
            <v>0</v>
          </cell>
        </row>
        <row r="209">
          <cell r="C209">
            <v>0</v>
          </cell>
          <cell r="E209">
            <v>0</v>
          </cell>
          <cell r="F209">
            <v>0</v>
          </cell>
          <cell r="G209">
            <v>0</v>
          </cell>
          <cell r="H209">
            <v>0</v>
          </cell>
          <cell r="I209">
            <v>0</v>
          </cell>
          <cell r="J209">
            <v>0</v>
          </cell>
          <cell r="K209">
            <v>0</v>
          </cell>
        </row>
        <row r="210">
          <cell r="C210" t="str">
            <v>Total Profit Impact</v>
          </cell>
          <cell r="E210">
            <v>0</v>
          </cell>
          <cell r="F210">
            <v>0</v>
          </cell>
          <cell r="G210">
            <v>0</v>
          </cell>
          <cell r="H210">
            <v>0</v>
          </cell>
          <cell r="I210">
            <v>0</v>
          </cell>
          <cell r="J210">
            <v>0</v>
          </cell>
          <cell r="K210">
            <v>0</v>
          </cell>
        </row>
        <row r="211">
          <cell r="C211" t="str">
            <v>Total Profit Impact</v>
          </cell>
          <cell r="E211">
            <v>0</v>
          </cell>
          <cell r="F211">
            <v>0</v>
          </cell>
          <cell r="G211">
            <v>0</v>
          </cell>
          <cell r="H211">
            <v>0</v>
          </cell>
          <cell r="I211">
            <v>0</v>
          </cell>
          <cell r="J211">
            <v>0</v>
          </cell>
          <cell r="K211">
            <v>0</v>
          </cell>
        </row>
        <row r="212">
          <cell r="C212" t="str">
            <v>Closing Capital Impact</v>
          </cell>
        </row>
        <row r="213">
          <cell r="C213">
            <v>0</v>
          </cell>
          <cell r="E213">
            <v>0</v>
          </cell>
          <cell r="F213">
            <v>0</v>
          </cell>
          <cell r="G213">
            <v>0</v>
          </cell>
          <cell r="H213">
            <v>0</v>
          </cell>
          <cell r="I213">
            <v>0</v>
          </cell>
          <cell r="J213">
            <v>0</v>
          </cell>
          <cell r="K213">
            <v>0</v>
          </cell>
        </row>
        <row r="214">
          <cell r="C214">
            <v>0</v>
          </cell>
          <cell r="E214">
            <v>0</v>
          </cell>
          <cell r="F214">
            <v>0</v>
          </cell>
          <cell r="G214">
            <v>0</v>
          </cell>
          <cell r="H214">
            <v>0</v>
          </cell>
          <cell r="I214">
            <v>0</v>
          </cell>
          <cell r="J214">
            <v>0</v>
          </cell>
          <cell r="K214">
            <v>0</v>
          </cell>
        </row>
        <row r="215">
          <cell r="C215">
            <v>0</v>
          </cell>
          <cell r="E215">
            <v>0</v>
          </cell>
          <cell r="F215">
            <v>0</v>
          </cell>
          <cell r="G215">
            <v>0</v>
          </cell>
          <cell r="H215">
            <v>0</v>
          </cell>
          <cell r="I215">
            <v>0</v>
          </cell>
          <cell r="J215">
            <v>0</v>
          </cell>
          <cell r="K215">
            <v>0</v>
          </cell>
        </row>
        <row r="216">
          <cell r="C216" t="str">
            <v>Total Closing Capital Impact</v>
          </cell>
          <cell r="E216">
            <v>0</v>
          </cell>
          <cell r="F216">
            <v>0</v>
          </cell>
          <cell r="G216">
            <v>0</v>
          </cell>
          <cell r="H216">
            <v>0</v>
          </cell>
          <cell r="I216">
            <v>0</v>
          </cell>
          <cell r="J216">
            <v>0</v>
          </cell>
          <cell r="K216">
            <v>0</v>
          </cell>
        </row>
        <row r="217">
          <cell r="C217" t="str">
            <v>Total Closing Capital Impact</v>
          </cell>
          <cell r="E217">
            <v>0</v>
          </cell>
          <cell r="F217">
            <v>0</v>
          </cell>
          <cell r="G217">
            <v>0</v>
          </cell>
          <cell r="H217">
            <v>0</v>
          </cell>
          <cell r="I217">
            <v>0</v>
          </cell>
          <cell r="J217">
            <v>0</v>
          </cell>
          <cell r="K217">
            <v>0</v>
          </cell>
        </row>
        <row r="219">
          <cell r="C219" t="str">
            <v>Capital Employed</v>
          </cell>
        </row>
        <row r="220">
          <cell r="C220" t="str">
            <v>New Capital Expenditure</v>
          </cell>
          <cell r="F220">
            <v>2005</v>
          </cell>
          <cell r="G220">
            <v>2006</v>
          </cell>
          <cell r="H220">
            <v>2007</v>
          </cell>
          <cell r="I220">
            <v>2008</v>
          </cell>
          <cell r="J220">
            <v>2009</v>
          </cell>
          <cell r="K220" t="str">
            <v>Total</v>
          </cell>
        </row>
        <row r="221">
          <cell r="C221">
            <v>0</v>
          </cell>
          <cell r="F221">
            <v>0</v>
          </cell>
          <cell r="G221">
            <v>0</v>
          </cell>
          <cell r="H221">
            <v>0</v>
          </cell>
          <cell r="I221">
            <v>0</v>
          </cell>
          <cell r="J221">
            <v>0</v>
          </cell>
          <cell r="K221">
            <v>0</v>
          </cell>
        </row>
        <row r="222">
          <cell r="C222">
            <v>0</v>
          </cell>
          <cell r="F222">
            <v>0</v>
          </cell>
          <cell r="G222">
            <v>0</v>
          </cell>
          <cell r="H222">
            <v>0</v>
          </cell>
          <cell r="I222">
            <v>0</v>
          </cell>
          <cell r="J222">
            <v>0</v>
          </cell>
          <cell r="K222">
            <v>0</v>
          </cell>
        </row>
        <row r="223">
          <cell r="C223">
            <v>0</v>
          </cell>
          <cell r="F223">
            <v>0</v>
          </cell>
          <cell r="G223">
            <v>0</v>
          </cell>
          <cell r="H223">
            <v>0</v>
          </cell>
          <cell r="I223">
            <v>0</v>
          </cell>
          <cell r="J223">
            <v>0</v>
          </cell>
          <cell r="K223">
            <v>0</v>
          </cell>
        </row>
        <row r="224">
          <cell r="C224">
            <v>0</v>
          </cell>
          <cell r="F224">
            <v>0</v>
          </cell>
          <cell r="G224">
            <v>0</v>
          </cell>
          <cell r="H224">
            <v>0</v>
          </cell>
          <cell r="I224">
            <v>0</v>
          </cell>
          <cell r="J224">
            <v>0</v>
          </cell>
          <cell r="K224">
            <v>0</v>
          </cell>
        </row>
        <row r="225">
          <cell r="C225">
            <v>0</v>
          </cell>
          <cell r="F225">
            <v>0</v>
          </cell>
          <cell r="G225">
            <v>0</v>
          </cell>
          <cell r="H225">
            <v>0</v>
          </cell>
          <cell r="I225">
            <v>0</v>
          </cell>
          <cell r="J225">
            <v>0</v>
          </cell>
          <cell r="K225">
            <v>0</v>
          </cell>
        </row>
        <row r="226">
          <cell r="C226" t="str">
            <v>Total Capital Expenditure</v>
          </cell>
          <cell r="F226">
            <v>0</v>
          </cell>
          <cell r="G226">
            <v>0</v>
          </cell>
          <cell r="H226">
            <v>0</v>
          </cell>
          <cell r="I226">
            <v>0</v>
          </cell>
          <cell r="J226">
            <v>0</v>
          </cell>
          <cell r="K226">
            <v>0</v>
          </cell>
        </row>
        <row r="227">
          <cell r="C227" t="str">
            <v>Total Capital Expenditure</v>
          </cell>
          <cell r="F227">
            <v>0</v>
          </cell>
          <cell r="G227">
            <v>0</v>
          </cell>
          <cell r="H227">
            <v>0</v>
          </cell>
          <cell r="I227">
            <v>0</v>
          </cell>
          <cell r="J227">
            <v>0</v>
          </cell>
          <cell r="K227">
            <v>0</v>
          </cell>
        </row>
        <row r="228">
          <cell r="C228" t="str">
            <v>Existing Asset Capital</v>
          </cell>
        </row>
        <row r="229">
          <cell r="C229">
            <v>0</v>
          </cell>
          <cell r="F229">
            <v>0</v>
          </cell>
          <cell r="G229">
            <v>0</v>
          </cell>
          <cell r="H229">
            <v>0</v>
          </cell>
          <cell r="I229">
            <v>0</v>
          </cell>
          <cell r="J229">
            <v>0</v>
          </cell>
          <cell r="K229">
            <v>0</v>
          </cell>
        </row>
        <row r="230">
          <cell r="C230">
            <v>0</v>
          </cell>
          <cell r="F230">
            <v>0</v>
          </cell>
          <cell r="G230">
            <v>0</v>
          </cell>
          <cell r="H230">
            <v>0</v>
          </cell>
          <cell r="I230">
            <v>0</v>
          </cell>
          <cell r="J230">
            <v>0</v>
          </cell>
          <cell r="K230">
            <v>0</v>
          </cell>
        </row>
        <row r="231">
          <cell r="C231">
            <v>0</v>
          </cell>
          <cell r="F231">
            <v>0</v>
          </cell>
          <cell r="G231">
            <v>0</v>
          </cell>
          <cell r="H231">
            <v>0</v>
          </cell>
          <cell r="I231">
            <v>0</v>
          </cell>
          <cell r="J231">
            <v>0</v>
          </cell>
          <cell r="K231">
            <v>0</v>
          </cell>
        </row>
        <row r="232">
          <cell r="C232">
            <v>0</v>
          </cell>
          <cell r="F232">
            <v>0</v>
          </cell>
          <cell r="G232">
            <v>0</v>
          </cell>
          <cell r="H232">
            <v>0</v>
          </cell>
          <cell r="I232">
            <v>0</v>
          </cell>
          <cell r="J232">
            <v>0</v>
          </cell>
          <cell r="K232">
            <v>0</v>
          </cell>
        </row>
        <row r="233">
          <cell r="C233">
            <v>0</v>
          </cell>
          <cell r="F233">
            <v>0</v>
          </cell>
          <cell r="G233">
            <v>0</v>
          </cell>
          <cell r="H233">
            <v>0</v>
          </cell>
          <cell r="I233">
            <v>0</v>
          </cell>
          <cell r="J233">
            <v>0</v>
          </cell>
          <cell r="K233">
            <v>0</v>
          </cell>
        </row>
        <row r="234">
          <cell r="C234">
            <v>0</v>
          </cell>
          <cell r="F234">
            <v>0</v>
          </cell>
          <cell r="G234">
            <v>0</v>
          </cell>
          <cell r="H234">
            <v>0</v>
          </cell>
          <cell r="I234">
            <v>0</v>
          </cell>
          <cell r="J234">
            <v>0</v>
          </cell>
          <cell r="K234">
            <v>0</v>
          </cell>
        </row>
        <row r="235">
          <cell r="F235">
            <v>0</v>
          </cell>
          <cell r="G235">
            <v>0</v>
          </cell>
          <cell r="H235">
            <v>0</v>
          </cell>
          <cell r="I235">
            <v>0</v>
          </cell>
          <cell r="J235">
            <v>0</v>
          </cell>
          <cell r="K235">
            <v>0</v>
          </cell>
        </row>
        <row r="236">
          <cell r="C236" t="str">
            <v>New Asset Capital</v>
          </cell>
          <cell r="K236" t="str">
            <v>PV &gt; 5Yrs</v>
          </cell>
        </row>
        <row r="237">
          <cell r="C237">
            <v>0</v>
          </cell>
          <cell r="F237">
            <v>0</v>
          </cell>
          <cell r="G237">
            <v>0</v>
          </cell>
          <cell r="H237">
            <v>0</v>
          </cell>
          <cell r="I237">
            <v>0</v>
          </cell>
          <cell r="J237">
            <v>0</v>
          </cell>
          <cell r="K237">
            <v>0</v>
          </cell>
        </row>
        <row r="238">
          <cell r="C238">
            <v>0</v>
          </cell>
          <cell r="F238">
            <v>0</v>
          </cell>
          <cell r="G238">
            <v>0</v>
          </cell>
          <cell r="H238">
            <v>0</v>
          </cell>
          <cell r="I238">
            <v>0</v>
          </cell>
          <cell r="J238">
            <v>0</v>
          </cell>
          <cell r="K238">
            <v>0</v>
          </cell>
        </row>
        <row r="239">
          <cell r="C239">
            <v>0</v>
          </cell>
          <cell r="F239">
            <v>0</v>
          </cell>
          <cell r="G239">
            <v>0</v>
          </cell>
          <cell r="H239">
            <v>0</v>
          </cell>
          <cell r="I239">
            <v>0</v>
          </cell>
          <cell r="J239">
            <v>0</v>
          </cell>
          <cell r="K239">
            <v>0</v>
          </cell>
        </row>
        <row r="240">
          <cell r="C240">
            <v>0</v>
          </cell>
          <cell r="F240">
            <v>0</v>
          </cell>
          <cell r="G240">
            <v>0</v>
          </cell>
          <cell r="H240">
            <v>0</v>
          </cell>
          <cell r="I240">
            <v>0</v>
          </cell>
          <cell r="J240">
            <v>0</v>
          </cell>
          <cell r="K240">
            <v>0</v>
          </cell>
        </row>
        <row r="241">
          <cell r="C241">
            <v>0</v>
          </cell>
          <cell r="F241">
            <v>0</v>
          </cell>
          <cell r="G241">
            <v>0</v>
          </cell>
          <cell r="H241">
            <v>0</v>
          </cell>
          <cell r="I241">
            <v>0</v>
          </cell>
          <cell r="J241">
            <v>0</v>
          </cell>
          <cell r="K241">
            <v>0</v>
          </cell>
        </row>
        <row r="242">
          <cell r="C242">
            <v>0</v>
          </cell>
          <cell r="F242">
            <v>0</v>
          </cell>
          <cell r="G242">
            <v>0</v>
          </cell>
          <cell r="H242">
            <v>0</v>
          </cell>
          <cell r="I242">
            <v>0</v>
          </cell>
          <cell r="J242">
            <v>0</v>
          </cell>
          <cell r="K242">
            <v>0</v>
          </cell>
        </row>
        <row r="243">
          <cell r="C243" t="str">
            <v>Capitalised Invest Expense</v>
          </cell>
          <cell r="F243">
            <v>0</v>
          </cell>
          <cell r="G243">
            <v>0</v>
          </cell>
          <cell r="H243">
            <v>0</v>
          </cell>
          <cell r="I243">
            <v>0</v>
          </cell>
          <cell r="J243">
            <v>0</v>
          </cell>
          <cell r="K243">
            <v>0</v>
          </cell>
        </row>
        <row r="244">
          <cell r="C244" t="str">
            <v>Capitalised Invest Expense</v>
          </cell>
          <cell r="F244">
            <v>0</v>
          </cell>
          <cell r="G244">
            <v>0</v>
          </cell>
          <cell r="H244">
            <v>0</v>
          </cell>
          <cell r="I244">
            <v>0</v>
          </cell>
          <cell r="J244">
            <v>0</v>
          </cell>
          <cell r="K244">
            <v>0</v>
          </cell>
        </row>
        <row r="245">
          <cell r="C245" t="str">
            <v>Total Opening Capital Employed</v>
          </cell>
          <cell r="F245">
            <v>0</v>
          </cell>
          <cell r="G245">
            <v>0</v>
          </cell>
          <cell r="H245">
            <v>0</v>
          </cell>
          <cell r="I245">
            <v>0</v>
          </cell>
          <cell r="J245">
            <v>0</v>
          </cell>
          <cell r="K245">
            <v>0</v>
          </cell>
        </row>
        <row r="246">
          <cell r="C246" t="str">
            <v>Average Capital Employed</v>
          </cell>
          <cell r="F246">
            <v>0</v>
          </cell>
          <cell r="G246">
            <v>0</v>
          </cell>
          <cell r="H246">
            <v>0</v>
          </cell>
          <cell r="I246">
            <v>0</v>
          </cell>
          <cell r="J246">
            <v>0</v>
          </cell>
          <cell r="K246">
            <v>0</v>
          </cell>
        </row>
        <row r="247">
          <cell r="C247" t="str">
            <v>Utilisation</v>
          </cell>
          <cell r="F247">
            <v>0</v>
          </cell>
          <cell r="G247">
            <v>0</v>
          </cell>
          <cell r="H247">
            <v>0</v>
          </cell>
          <cell r="I247">
            <v>0</v>
          </cell>
          <cell r="J247">
            <v>0</v>
          </cell>
          <cell r="K247">
            <v>0</v>
          </cell>
        </row>
        <row r="248">
          <cell r="C248" t="str">
            <v>Utilisation</v>
          </cell>
          <cell r="F248">
            <v>0</v>
          </cell>
          <cell r="G248">
            <v>0</v>
          </cell>
          <cell r="H248">
            <v>0</v>
          </cell>
          <cell r="I248">
            <v>0</v>
          </cell>
          <cell r="J248">
            <v>0</v>
          </cell>
          <cell r="K248">
            <v>0</v>
          </cell>
        </row>
        <row r="250">
          <cell r="C250" t="str">
            <v>Cost of Capital</v>
          </cell>
        </row>
        <row r="251">
          <cell r="C251" t="str">
            <v>New Asset Equity Funding</v>
          </cell>
          <cell r="E251">
            <v>2004</v>
          </cell>
          <cell r="F251">
            <v>2005</v>
          </cell>
          <cell r="G251">
            <v>2006</v>
          </cell>
          <cell r="H251">
            <v>2007</v>
          </cell>
          <cell r="I251">
            <v>2008</v>
          </cell>
          <cell r="J251">
            <v>2009</v>
          </cell>
          <cell r="K251" t="str">
            <v>PV &gt; 5Yrs</v>
          </cell>
        </row>
        <row r="252">
          <cell r="C252">
            <v>0</v>
          </cell>
          <cell r="E252">
            <v>2004</v>
          </cell>
          <cell r="F252">
            <v>0</v>
          </cell>
          <cell r="G252">
            <v>0</v>
          </cell>
          <cell r="H252">
            <v>0</v>
          </cell>
          <cell r="I252">
            <v>0</v>
          </cell>
          <cell r="J252">
            <v>0</v>
          </cell>
          <cell r="K252">
            <v>0</v>
          </cell>
        </row>
        <row r="253">
          <cell r="C253">
            <v>0</v>
          </cell>
          <cell r="F253">
            <v>0</v>
          </cell>
          <cell r="G253">
            <v>0</v>
          </cell>
          <cell r="H253">
            <v>0</v>
          </cell>
          <cell r="I253">
            <v>0</v>
          </cell>
          <cell r="J253">
            <v>0</v>
          </cell>
          <cell r="K253">
            <v>0</v>
          </cell>
        </row>
        <row r="254">
          <cell r="C254">
            <v>0</v>
          </cell>
          <cell r="F254">
            <v>0</v>
          </cell>
          <cell r="G254">
            <v>0</v>
          </cell>
          <cell r="H254">
            <v>0</v>
          </cell>
          <cell r="I254">
            <v>0</v>
          </cell>
          <cell r="J254">
            <v>0</v>
          </cell>
          <cell r="K254">
            <v>0</v>
          </cell>
        </row>
        <row r="255">
          <cell r="C255">
            <v>0</v>
          </cell>
          <cell r="F255">
            <v>0</v>
          </cell>
          <cell r="G255">
            <v>0</v>
          </cell>
          <cell r="H255">
            <v>0</v>
          </cell>
          <cell r="I255">
            <v>0</v>
          </cell>
          <cell r="J255">
            <v>0</v>
          </cell>
          <cell r="K255">
            <v>0</v>
          </cell>
        </row>
        <row r="256">
          <cell r="C256">
            <v>0</v>
          </cell>
          <cell r="F256">
            <v>0</v>
          </cell>
          <cell r="G256">
            <v>0</v>
          </cell>
          <cell r="H256">
            <v>0</v>
          </cell>
          <cell r="I256">
            <v>0</v>
          </cell>
          <cell r="J256">
            <v>0</v>
          </cell>
          <cell r="K256">
            <v>0</v>
          </cell>
        </row>
        <row r="257">
          <cell r="C257">
            <v>0</v>
          </cell>
          <cell r="F257">
            <v>0</v>
          </cell>
          <cell r="G257">
            <v>0</v>
          </cell>
          <cell r="H257">
            <v>0</v>
          </cell>
          <cell r="I257">
            <v>0</v>
          </cell>
          <cell r="J257">
            <v>0</v>
          </cell>
          <cell r="K257">
            <v>0</v>
          </cell>
        </row>
        <row r="258">
          <cell r="C258" t="str">
            <v>New Asset Debt Funding</v>
          </cell>
          <cell r="F258">
            <v>0</v>
          </cell>
          <cell r="G258">
            <v>0</v>
          </cell>
          <cell r="H258">
            <v>0</v>
          </cell>
          <cell r="I258">
            <v>0</v>
          </cell>
          <cell r="J258">
            <v>0</v>
          </cell>
          <cell r="K258">
            <v>0</v>
          </cell>
        </row>
        <row r="259">
          <cell r="C259">
            <v>0</v>
          </cell>
          <cell r="F259">
            <v>0</v>
          </cell>
          <cell r="G259">
            <v>0</v>
          </cell>
          <cell r="H259">
            <v>0</v>
          </cell>
          <cell r="I259">
            <v>0</v>
          </cell>
          <cell r="J259">
            <v>0</v>
          </cell>
          <cell r="K259">
            <v>0</v>
          </cell>
        </row>
        <row r="260">
          <cell r="C260">
            <v>0</v>
          </cell>
          <cell r="F260">
            <v>0</v>
          </cell>
          <cell r="G260">
            <v>0</v>
          </cell>
          <cell r="H260">
            <v>0</v>
          </cell>
          <cell r="I260">
            <v>0</v>
          </cell>
          <cell r="J260">
            <v>0</v>
          </cell>
          <cell r="K260">
            <v>0</v>
          </cell>
        </row>
        <row r="261">
          <cell r="C261">
            <v>0</v>
          </cell>
          <cell r="F261">
            <v>0</v>
          </cell>
          <cell r="G261">
            <v>0</v>
          </cell>
          <cell r="H261">
            <v>0</v>
          </cell>
          <cell r="I261">
            <v>0</v>
          </cell>
          <cell r="J261">
            <v>0</v>
          </cell>
          <cell r="K261">
            <v>0</v>
          </cell>
        </row>
        <row r="262">
          <cell r="C262">
            <v>0</v>
          </cell>
          <cell r="F262">
            <v>0</v>
          </cell>
          <cell r="G262">
            <v>0</v>
          </cell>
          <cell r="H262">
            <v>0</v>
          </cell>
          <cell r="I262">
            <v>0</v>
          </cell>
          <cell r="J262">
            <v>0</v>
          </cell>
          <cell r="K262">
            <v>0</v>
          </cell>
        </row>
        <row r="263">
          <cell r="C263">
            <v>0</v>
          </cell>
          <cell r="F263">
            <v>0</v>
          </cell>
          <cell r="G263">
            <v>0</v>
          </cell>
          <cell r="H263">
            <v>0</v>
          </cell>
          <cell r="I263">
            <v>0</v>
          </cell>
          <cell r="J263">
            <v>0</v>
          </cell>
          <cell r="K263">
            <v>0</v>
          </cell>
        </row>
        <row r="264">
          <cell r="C264">
            <v>0</v>
          </cell>
          <cell r="F264">
            <v>0</v>
          </cell>
          <cell r="G264">
            <v>0</v>
          </cell>
          <cell r="H264">
            <v>0</v>
          </cell>
          <cell r="I264">
            <v>0</v>
          </cell>
          <cell r="J264">
            <v>0</v>
          </cell>
          <cell r="K264">
            <v>0</v>
          </cell>
        </row>
        <row r="265">
          <cell r="F265">
            <v>0</v>
          </cell>
          <cell r="G265">
            <v>0</v>
          </cell>
          <cell r="H265">
            <v>0</v>
          </cell>
          <cell r="I265">
            <v>0</v>
          </cell>
          <cell r="J265">
            <v>0</v>
          </cell>
          <cell r="K265">
            <v>0</v>
          </cell>
        </row>
        <row r="266">
          <cell r="C266" t="str">
            <v>Interest Expense</v>
          </cell>
          <cell r="F266">
            <v>0</v>
          </cell>
          <cell r="G266">
            <v>0</v>
          </cell>
          <cell r="H266">
            <v>0</v>
          </cell>
          <cell r="I266">
            <v>0</v>
          </cell>
          <cell r="J266">
            <v>0</v>
          </cell>
          <cell r="K266">
            <v>0</v>
          </cell>
        </row>
        <row r="267">
          <cell r="C267" t="str">
            <v>Interest Expense</v>
          </cell>
          <cell r="F267">
            <v>0</v>
          </cell>
          <cell r="G267">
            <v>0</v>
          </cell>
          <cell r="H267">
            <v>0</v>
          </cell>
          <cell r="I267">
            <v>0</v>
          </cell>
          <cell r="J267">
            <v>0</v>
          </cell>
          <cell r="K267">
            <v>0</v>
          </cell>
        </row>
        <row r="268">
          <cell r="C268" t="str">
            <v>Company Equity Level</v>
          </cell>
          <cell r="E268">
            <v>10000</v>
          </cell>
          <cell r="F268">
            <v>10000</v>
          </cell>
          <cell r="G268">
            <v>10000</v>
          </cell>
          <cell r="H268">
            <v>10000</v>
          </cell>
          <cell r="I268">
            <v>10000</v>
          </cell>
          <cell r="J268">
            <v>10000</v>
          </cell>
          <cell r="K268">
            <v>10000</v>
          </cell>
        </row>
        <row r="269">
          <cell r="C269" t="str">
            <v>Company Debt Level</v>
          </cell>
          <cell r="E269">
            <v>9000</v>
          </cell>
          <cell r="F269">
            <v>9000</v>
          </cell>
          <cell r="G269">
            <v>9000</v>
          </cell>
          <cell r="H269">
            <v>9000</v>
          </cell>
          <cell r="I269">
            <v>9000</v>
          </cell>
          <cell r="J269">
            <v>9000</v>
          </cell>
          <cell r="K269">
            <v>9000</v>
          </cell>
        </row>
        <row r="270">
          <cell r="C270" t="str">
            <v>Company Debt Level</v>
          </cell>
          <cell r="E270">
            <v>9000</v>
          </cell>
          <cell r="F270">
            <v>9000</v>
          </cell>
          <cell r="G270">
            <v>9000</v>
          </cell>
          <cell r="H270">
            <v>9000</v>
          </cell>
          <cell r="I270">
            <v>9000</v>
          </cell>
          <cell r="J270">
            <v>9000</v>
          </cell>
          <cell r="K270">
            <v>9000</v>
          </cell>
        </row>
        <row r="271">
          <cell r="C271" t="str">
            <v>Company WACC</v>
          </cell>
          <cell r="E271">
            <v>0.10116315789473684</v>
          </cell>
          <cell r="F271">
            <v>0.10116315789473684</v>
          </cell>
          <cell r="G271">
            <v>0.10116315789473684</v>
          </cell>
          <cell r="H271">
            <v>0.10116315789473684</v>
          </cell>
          <cell r="I271">
            <v>0.10116315789473684</v>
          </cell>
          <cell r="J271">
            <v>0.10116315789473684</v>
          </cell>
          <cell r="K271">
            <v>0.10116315789473684</v>
          </cell>
        </row>
        <row r="272">
          <cell r="C272" t="str">
            <v>Company WACC</v>
          </cell>
          <cell r="E272">
            <v>0.10116315789473684</v>
          </cell>
          <cell r="F272">
            <v>0.10116315789473684</v>
          </cell>
          <cell r="G272">
            <v>0.10116315789473684</v>
          </cell>
          <cell r="H272">
            <v>0.10116315789473684</v>
          </cell>
          <cell r="I272">
            <v>0.10116315789473684</v>
          </cell>
          <cell r="J272">
            <v>0.10116315789473684</v>
          </cell>
          <cell r="K272">
            <v>0.10116315789473684</v>
          </cell>
        </row>
        <row r="273">
          <cell r="C273" t="str">
            <v>Discount Factor</v>
          </cell>
          <cell r="F273">
            <v>0.90813063698194718</v>
          </cell>
          <cell r="G273">
            <v>0.82470125382523718</v>
          </cell>
          <cell r="H273">
            <v>0.74893647495612314</v>
          </cell>
          <cell r="I273">
            <v>0.68013215806091831</v>
          </cell>
          <cell r="J273">
            <v>0.61764884993176827</v>
          </cell>
          <cell r="K273">
            <v>0.56090584351970374</v>
          </cell>
        </row>
        <row r="274">
          <cell r="C274" t="str">
            <v>Discount Factor</v>
          </cell>
          <cell r="F274">
            <v>0.90813063698194718</v>
          </cell>
          <cell r="G274">
            <v>0.82470125382523718</v>
          </cell>
          <cell r="H274">
            <v>0.74893647495612314</v>
          </cell>
          <cell r="I274">
            <v>0.68013215806091831</v>
          </cell>
          <cell r="J274">
            <v>0.61764884993176827</v>
          </cell>
          <cell r="K274">
            <v>0.56090584351970374</v>
          </cell>
        </row>
        <row r="276">
          <cell r="C276" t="str">
            <v>Tax Calculation</v>
          </cell>
        </row>
        <row r="277">
          <cell r="C277" t="str">
            <v>Total Taxable Revenue</v>
          </cell>
          <cell r="F277">
            <v>0</v>
          </cell>
          <cell r="G277">
            <v>0</v>
          </cell>
          <cell r="H277">
            <v>0</v>
          </cell>
          <cell r="I277">
            <v>0</v>
          </cell>
          <cell r="J277">
            <v>0</v>
          </cell>
        </row>
        <row r="278">
          <cell r="C278" t="str">
            <v>less Total Expenditure</v>
          </cell>
          <cell r="E278">
            <v>0</v>
          </cell>
          <cell r="F278">
            <v>0</v>
          </cell>
          <cell r="G278">
            <v>0</v>
          </cell>
          <cell r="H278">
            <v>0</v>
          </cell>
          <cell r="I278">
            <v>0</v>
          </cell>
          <cell r="J278">
            <v>0</v>
          </cell>
        </row>
        <row r="279">
          <cell r="C279" t="str">
            <v>less Tax Depreciation</v>
          </cell>
          <cell r="E279">
            <v>0</v>
          </cell>
          <cell r="F279">
            <v>0</v>
          </cell>
          <cell r="G279">
            <v>0</v>
          </cell>
          <cell r="H279">
            <v>0</v>
          </cell>
          <cell r="I279">
            <v>0</v>
          </cell>
          <cell r="J279">
            <v>0</v>
          </cell>
          <cell r="K279">
            <v>0</v>
          </cell>
        </row>
        <row r="280">
          <cell r="C280" t="str">
            <v>plus Resid Tax Profit/(Loss)</v>
          </cell>
          <cell r="F280">
            <v>0</v>
          </cell>
          <cell r="G280">
            <v>0</v>
          </cell>
          <cell r="H280">
            <v>0</v>
          </cell>
          <cell r="I280">
            <v>0</v>
          </cell>
          <cell r="J280">
            <v>0</v>
          </cell>
          <cell r="K280">
            <v>0</v>
          </cell>
        </row>
        <row r="281">
          <cell r="C281" t="str">
            <v xml:space="preserve">  Total Taxable Income</v>
          </cell>
          <cell r="E281">
            <v>0</v>
          </cell>
          <cell r="F281">
            <v>0</v>
          </cell>
          <cell r="G281">
            <v>0</v>
          </cell>
          <cell r="H281">
            <v>0</v>
          </cell>
          <cell r="I281">
            <v>0</v>
          </cell>
          <cell r="J281">
            <v>0</v>
          </cell>
          <cell r="K281">
            <v>0</v>
          </cell>
        </row>
        <row r="282">
          <cell r="C282" t="str">
            <v xml:space="preserve">  Total Taxable Income</v>
          </cell>
          <cell r="E282">
            <v>0</v>
          </cell>
          <cell r="F282">
            <v>0</v>
          </cell>
          <cell r="G282">
            <v>0</v>
          </cell>
          <cell r="H282">
            <v>0</v>
          </cell>
          <cell r="I282">
            <v>0</v>
          </cell>
          <cell r="J282">
            <v>0</v>
          </cell>
          <cell r="K282">
            <v>0</v>
          </cell>
        </row>
        <row r="283">
          <cell r="C283" t="str">
            <v>Cash Tax Payable - No Carry</v>
          </cell>
          <cell r="E283">
            <v>0</v>
          </cell>
          <cell r="F283">
            <v>0</v>
          </cell>
          <cell r="G283">
            <v>0</v>
          </cell>
          <cell r="H283">
            <v>0</v>
          </cell>
          <cell r="I283">
            <v>0</v>
          </cell>
          <cell r="J283">
            <v>0</v>
          </cell>
          <cell r="K283">
            <v>0</v>
          </cell>
        </row>
        <row r="284">
          <cell r="C284" t="str">
            <v>Tax Payable - Carry Losses</v>
          </cell>
          <cell r="E284">
            <v>0</v>
          </cell>
          <cell r="F284">
            <v>0</v>
          </cell>
          <cell r="G284">
            <v>0</v>
          </cell>
          <cell r="H284">
            <v>0</v>
          </cell>
          <cell r="I284">
            <v>0</v>
          </cell>
          <cell r="J284">
            <v>0</v>
          </cell>
          <cell r="K284">
            <v>0</v>
          </cell>
        </row>
        <row r="285">
          <cell r="C285" t="str">
            <v>Utilisation</v>
          </cell>
          <cell r="E285">
            <v>0</v>
          </cell>
          <cell r="F285">
            <v>0</v>
          </cell>
          <cell r="G285">
            <v>0</v>
          </cell>
          <cell r="H285">
            <v>0</v>
          </cell>
          <cell r="I285">
            <v>0</v>
          </cell>
          <cell r="J285">
            <v>0</v>
          </cell>
          <cell r="K285">
            <v>0</v>
          </cell>
        </row>
        <row r="286">
          <cell r="C286" t="str">
            <v>Utilisation</v>
          </cell>
          <cell r="E286">
            <v>0</v>
          </cell>
          <cell r="F286">
            <v>0</v>
          </cell>
          <cell r="G286">
            <v>0</v>
          </cell>
          <cell r="H286">
            <v>0</v>
          </cell>
          <cell r="I286">
            <v>0</v>
          </cell>
          <cell r="J286">
            <v>0</v>
          </cell>
          <cell r="K286">
            <v>0</v>
          </cell>
        </row>
      </sheetData>
      <sheetData sheetId="3">
        <row r="2">
          <cell r="B2" t="str">
            <v>FINANCIAL RESULTS FOR DIFFERENCE BETWEEN Status Quo AND New Investment</v>
          </cell>
        </row>
        <row r="4">
          <cell r="B4" t="str">
            <v>$000</v>
          </cell>
          <cell r="C4" t="str">
            <v>Accounting Impact</v>
          </cell>
          <cell r="E4">
            <v>2004</v>
          </cell>
          <cell r="F4">
            <v>2005</v>
          </cell>
          <cell r="G4">
            <v>2006</v>
          </cell>
          <cell r="H4">
            <v>2007</v>
          </cell>
          <cell r="I4">
            <v>2008</v>
          </cell>
          <cell r="J4">
            <v>2009</v>
          </cell>
          <cell r="K4" t="str">
            <v>Total</v>
          </cell>
        </row>
        <row r="6">
          <cell r="C6" t="str">
            <v>Total Revenue</v>
          </cell>
          <cell r="E6">
            <v>0</v>
          </cell>
          <cell r="F6">
            <v>0</v>
          </cell>
          <cell r="G6">
            <v>0</v>
          </cell>
          <cell r="H6">
            <v>0</v>
          </cell>
          <cell r="I6">
            <v>0</v>
          </cell>
          <cell r="J6">
            <v>0</v>
          </cell>
          <cell r="K6">
            <v>0</v>
          </cell>
        </row>
        <row r="7">
          <cell r="B7" t="str">
            <v>less</v>
          </cell>
          <cell r="C7" t="str">
            <v>Expenditure</v>
          </cell>
          <cell r="E7">
            <v>0</v>
          </cell>
          <cell r="F7">
            <v>0</v>
          </cell>
          <cell r="G7">
            <v>0</v>
          </cell>
          <cell r="H7">
            <v>0</v>
          </cell>
          <cell r="I7">
            <v>0</v>
          </cell>
          <cell r="J7">
            <v>0</v>
          </cell>
          <cell r="K7">
            <v>0</v>
          </cell>
        </row>
        <row r="8">
          <cell r="C8" t="str">
            <v xml:space="preserve">  EBITDA</v>
          </cell>
          <cell r="E8">
            <v>0</v>
          </cell>
          <cell r="F8">
            <v>0</v>
          </cell>
          <cell r="G8">
            <v>0</v>
          </cell>
          <cell r="H8">
            <v>0</v>
          </cell>
          <cell r="I8">
            <v>0</v>
          </cell>
          <cell r="J8">
            <v>0</v>
          </cell>
          <cell r="K8">
            <v>0</v>
          </cell>
        </row>
        <row r="10">
          <cell r="B10" t="str">
            <v>less</v>
          </cell>
          <cell r="C10" t="str">
            <v>Accounting Depreciation</v>
          </cell>
          <cell r="E10">
            <v>0</v>
          </cell>
          <cell r="F10">
            <v>0</v>
          </cell>
          <cell r="G10">
            <v>0</v>
          </cell>
          <cell r="H10">
            <v>0</v>
          </cell>
          <cell r="I10">
            <v>0</v>
          </cell>
          <cell r="J10">
            <v>0</v>
          </cell>
          <cell r="K10">
            <v>0</v>
          </cell>
        </row>
        <row r="11">
          <cell r="B11" t="str">
            <v>less</v>
          </cell>
          <cell r="C11" t="str">
            <v>Goodwill Amortisation</v>
          </cell>
          <cell r="E11">
            <v>0</v>
          </cell>
          <cell r="F11">
            <v>0</v>
          </cell>
          <cell r="G11">
            <v>0</v>
          </cell>
          <cell r="H11">
            <v>0</v>
          </cell>
          <cell r="I11">
            <v>0</v>
          </cell>
          <cell r="J11">
            <v>0</v>
          </cell>
          <cell r="K11">
            <v>0</v>
          </cell>
        </row>
        <row r="12">
          <cell r="C12" t="str">
            <v xml:space="preserve">  EBIT</v>
          </cell>
          <cell r="E12">
            <v>0</v>
          </cell>
          <cell r="F12">
            <v>0</v>
          </cell>
          <cell r="G12">
            <v>0</v>
          </cell>
          <cell r="H12">
            <v>0</v>
          </cell>
          <cell r="I12">
            <v>0</v>
          </cell>
          <cell r="J12">
            <v>0</v>
          </cell>
          <cell r="K12">
            <v>0</v>
          </cell>
        </row>
        <row r="14">
          <cell r="B14" t="str">
            <v>less</v>
          </cell>
          <cell r="C14" t="str">
            <v>Interest Expense</v>
          </cell>
          <cell r="E14">
            <v>0</v>
          </cell>
          <cell r="F14">
            <v>0</v>
          </cell>
          <cell r="G14">
            <v>0</v>
          </cell>
          <cell r="H14">
            <v>0</v>
          </cell>
          <cell r="I14">
            <v>0</v>
          </cell>
          <cell r="J14">
            <v>0</v>
          </cell>
          <cell r="K14">
            <v>0</v>
          </cell>
        </row>
        <row r="15">
          <cell r="B15" t="str">
            <v>less</v>
          </cell>
          <cell r="C15" t="str">
            <v>Tax Payable</v>
          </cell>
          <cell r="E15">
            <v>0</v>
          </cell>
          <cell r="F15">
            <v>0</v>
          </cell>
          <cell r="G15">
            <v>0</v>
          </cell>
          <cell r="H15">
            <v>0</v>
          </cell>
          <cell r="I15">
            <v>0</v>
          </cell>
          <cell r="J15">
            <v>0</v>
          </cell>
          <cell r="K15">
            <v>0</v>
          </cell>
        </row>
        <row r="16">
          <cell r="C16" t="str">
            <v xml:space="preserve">  Net Profit B4 Ab. Items</v>
          </cell>
          <cell r="E16">
            <v>0</v>
          </cell>
          <cell r="F16">
            <v>0</v>
          </cell>
          <cell r="G16">
            <v>0</v>
          </cell>
          <cell r="H16">
            <v>0</v>
          </cell>
          <cell r="I16">
            <v>0</v>
          </cell>
          <cell r="J16">
            <v>0</v>
          </cell>
          <cell r="K16">
            <v>0</v>
          </cell>
        </row>
        <row r="18">
          <cell r="B18" t="str">
            <v>add</v>
          </cell>
          <cell r="C18" t="str">
            <v>Profit on Asset disposal</v>
          </cell>
          <cell r="E18">
            <v>0</v>
          </cell>
          <cell r="F18">
            <v>0</v>
          </cell>
          <cell r="G18">
            <v>0</v>
          </cell>
          <cell r="H18">
            <v>0</v>
          </cell>
          <cell r="I18">
            <v>0</v>
          </cell>
          <cell r="J18">
            <v>0</v>
          </cell>
          <cell r="K18">
            <v>0</v>
          </cell>
        </row>
        <row r="19">
          <cell r="C19" t="str">
            <v xml:space="preserve">  Net Profit</v>
          </cell>
          <cell r="E19">
            <v>0</v>
          </cell>
          <cell r="F19">
            <v>0</v>
          </cell>
          <cell r="G19">
            <v>0</v>
          </cell>
          <cell r="H19">
            <v>0</v>
          </cell>
          <cell r="I19">
            <v>0</v>
          </cell>
          <cell r="J19">
            <v>0</v>
          </cell>
          <cell r="K19">
            <v>0</v>
          </cell>
        </row>
        <row r="22">
          <cell r="B22" t="str">
            <v>$000</v>
          </cell>
          <cell r="C22" t="str">
            <v>Cash Flow Analysis</v>
          </cell>
          <cell r="E22">
            <v>2004</v>
          </cell>
          <cell r="F22">
            <v>2005</v>
          </cell>
          <cell r="G22">
            <v>2006</v>
          </cell>
          <cell r="H22">
            <v>2007</v>
          </cell>
          <cell r="I22">
            <v>2008</v>
          </cell>
          <cell r="J22">
            <v>2009</v>
          </cell>
          <cell r="K22" t="str">
            <v>Total</v>
          </cell>
          <cell r="L22" t="str">
            <v>PV of Capital Commitments after Year 5</v>
          </cell>
        </row>
        <row r="24">
          <cell r="C24" t="str">
            <v>Taxable Revenue</v>
          </cell>
          <cell r="E24">
            <v>0</v>
          </cell>
          <cell r="F24">
            <v>0</v>
          </cell>
          <cell r="G24">
            <v>0</v>
          </cell>
          <cell r="H24">
            <v>0</v>
          </cell>
          <cell r="I24">
            <v>0</v>
          </cell>
          <cell r="J24">
            <v>0</v>
          </cell>
          <cell r="K24">
            <v>0</v>
          </cell>
        </row>
        <row r="25">
          <cell r="B25" t="str">
            <v>less</v>
          </cell>
          <cell r="C25" t="str">
            <v>Total Expenditure</v>
          </cell>
          <cell r="E25">
            <v>0</v>
          </cell>
          <cell r="F25">
            <v>0</v>
          </cell>
          <cell r="G25">
            <v>0</v>
          </cell>
          <cell r="H25">
            <v>0</v>
          </cell>
          <cell r="I25">
            <v>0</v>
          </cell>
          <cell r="J25">
            <v>0</v>
          </cell>
          <cell r="K25">
            <v>0</v>
          </cell>
        </row>
        <row r="26">
          <cell r="B26" t="str">
            <v>less</v>
          </cell>
          <cell r="C26" t="str">
            <v>Tax Payable</v>
          </cell>
          <cell r="E26">
            <v>0</v>
          </cell>
          <cell r="F26">
            <v>0</v>
          </cell>
          <cell r="G26">
            <v>0</v>
          </cell>
          <cell r="H26">
            <v>0</v>
          </cell>
          <cell r="I26">
            <v>0</v>
          </cell>
          <cell r="J26">
            <v>0</v>
          </cell>
          <cell r="K26">
            <v>0</v>
          </cell>
          <cell r="M26">
            <v>0</v>
          </cell>
        </row>
        <row r="27">
          <cell r="B27" t="str">
            <v>less</v>
          </cell>
          <cell r="C27" t="str">
            <v>Interest Expense</v>
          </cell>
          <cell r="E27">
            <v>0</v>
          </cell>
          <cell r="F27">
            <v>0</v>
          </cell>
          <cell r="G27">
            <v>0</v>
          </cell>
          <cell r="H27">
            <v>0</v>
          </cell>
          <cell r="I27">
            <v>0</v>
          </cell>
          <cell r="J27">
            <v>0</v>
          </cell>
          <cell r="K27">
            <v>0</v>
          </cell>
          <cell r="M27">
            <v>0</v>
          </cell>
        </row>
        <row r="28">
          <cell r="C28" t="str">
            <v xml:space="preserve">  Operating Cash Flow</v>
          </cell>
          <cell r="E28">
            <v>0</v>
          </cell>
          <cell r="F28">
            <v>0</v>
          </cell>
          <cell r="G28">
            <v>0</v>
          </cell>
          <cell r="H28">
            <v>0</v>
          </cell>
          <cell r="I28">
            <v>0</v>
          </cell>
          <cell r="J28">
            <v>0</v>
          </cell>
          <cell r="K28">
            <v>0</v>
          </cell>
          <cell r="M28">
            <v>0</v>
          </cell>
        </row>
        <row r="30">
          <cell r="B30" t="str">
            <v>add</v>
          </cell>
          <cell r="C30" t="str">
            <v>Non Taxable Income</v>
          </cell>
          <cell r="E30">
            <v>0</v>
          </cell>
          <cell r="F30">
            <v>0</v>
          </cell>
          <cell r="G30">
            <v>0</v>
          </cell>
          <cell r="H30">
            <v>0</v>
          </cell>
          <cell r="I30">
            <v>0</v>
          </cell>
          <cell r="J30">
            <v>0</v>
          </cell>
          <cell r="K30">
            <v>0</v>
          </cell>
        </row>
        <row r="31">
          <cell r="B31" t="str">
            <v>less</v>
          </cell>
          <cell r="C31" t="str">
            <v>Capital Expenditure</v>
          </cell>
          <cell r="E31">
            <v>0</v>
          </cell>
          <cell r="F31">
            <v>0</v>
          </cell>
          <cell r="G31">
            <v>0</v>
          </cell>
          <cell r="H31">
            <v>0</v>
          </cell>
          <cell r="I31">
            <v>0</v>
          </cell>
          <cell r="J31">
            <v>0</v>
          </cell>
          <cell r="K31">
            <v>0</v>
          </cell>
        </row>
        <row r="32">
          <cell r="B32" t="str">
            <v>add</v>
          </cell>
          <cell r="C32" t="str">
            <v>Asset Disposal Proceeds</v>
          </cell>
          <cell r="E32">
            <v>0</v>
          </cell>
          <cell r="F32">
            <v>0</v>
          </cell>
          <cell r="G32">
            <v>0</v>
          </cell>
          <cell r="H32">
            <v>0</v>
          </cell>
          <cell r="I32">
            <v>0</v>
          </cell>
          <cell r="J32">
            <v>0</v>
          </cell>
          <cell r="K32">
            <v>0</v>
          </cell>
          <cell r="M32">
            <v>0</v>
          </cell>
        </row>
        <row r="33">
          <cell r="C33" t="str">
            <v xml:space="preserve">  Net Cash Flow</v>
          </cell>
          <cell r="E33">
            <v>0</v>
          </cell>
          <cell r="F33">
            <v>0</v>
          </cell>
          <cell r="G33">
            <v>0</v>
          </cell>
          <cell r="H33">
            <v>0</v>
          </cell>
          <cell r="I33">
            <v>0</v>
          </cell>
          <cell r="J33">
            <v>0</v>
          </cell>
          <cell r="K33">
            <v>0</v>
          </cell>
          <cell r="M33">
            <v>0</v>
          </cell>
        </row>
        <row r="35">
          <cell r="C35" t="str">
            <v>5-Yr NPV of Cash Flow</v>
          </cell>
          <cell r="E35">
            <v>0</v>
          </cell>
          <cell r="F35" t="str">
            <v/>
          </cell>
        </row>
        <row r="37">
          <cell r="C37" t="str">
            <v>Finite Terminal Value</v>
          </cell>
          <cell r="E37">
            <v>0</v>
          </cell>
          <cell r="F37" t="str">
            <v/>
          </cell>
        </row>
        <row r="39">
          <cell r="C39" t="str">
            <v>Total NPV of Cash Flow</v>
          </cell>
          <cell r="E39">
            <v>0</v>
          </cell>
        </row>
        <row r="42">
          <cell r="B42" t="str">
            <v>$000</v>
          </cell>
          <cell r="C42" t="str">
            <v>Economic Value Added</v>
          </cell>
          <cell r="E42">
            <v>2004</v>
          </cell>
          <cell r="F42">
            <v>2005</v>
          </cell>
          <cell r="G42">
            <v>2006</v>
          </cell>
          <cell r="H42">
            <v>2007</v>
          </cell>
          <cell r="I42">
            <v>2008</v>
          </cell>
          <cell r="J42">
            <v>2009</v>
          </cell>
          <cell r="K42" t="str">
            <v>Total</v>
          </cell>
          <cell r="L42" t="str">
            <v>PV of Capital Commitments after Year 5</v>
          </cell>
        </row>
        <row r="44">
          <cell r="C44" t="str">
            <v>Total Revenue</v>
          </cell>
          <cell r="E44">
            <v>0</v>
          </cell>
          <cell r="F44">
            <v>0</v>
          </cell>
          <cell r="G44">
            <v>0</v>
          </cell>
          <cell r="H44">
            <v>0</v>
          </cell>
          <cell r="I44">
            <v>0</v>
          </cell>
          <cell r="J44">
            <v>0</v>
          </cell>
          <cell r="K44">
            <v>0</v>
          </cell>
        </row>
        <row r="45">
          <cell r="B45" t="str">
            <v>less</v>
          </cell>
          <cell r="C45" t="str">
            <v>Total Expenditure</v>
          </cell>
          <cell r="E45">
            <v>0</v>
          </cell>
          <cell r="F45">
            <v>0</v>
          </cell>
          <cell r="G45">
            <v>0</v>
          </cell>
          <cell r="H45">
            <v>0</v>
          </cell>
          <cell r="I45">
            <v>0</v>
          </cell>
          <cell r="J45">
            <v>0</v>
          </cell>
          <cell r="K45">
            <v>0</v>
          </cell>
        </row>
        <row r="46">
          <cell r="B46" t="str">
            <v>less</v>
          </cell>
          <cell r="C46" t="str">
            <v>Tax Payable</v>
          </cell>
          <cell r="E46">
            <v>0</v>
          </cell>
          <cell r="F46">
            <v>0</v>
          </cell>
          <cell r="G46">
            <v>0</v>
          </cell>
          <cell r="H46">
            <v>0</v>
          </cell>
          <cell r="I46">
            <v>0</v>
          </cell>
          <cell r="J46">
            <v>0</v>
          </cell>
          <cell r="K46">
            <v>0</v>
          </cell>
          <cell r="M46">
            <v>0</v>
          </cell>
        </row>
        <row r="47">
          <cell r="B47" t="str">
            <v>less</v>
          </cell>
          <cell r="C47" t="str">
            <v>Interest Expense</v>
          </cell>
          <cell r="E47">
            <v>0</v>
          </cell>
          <cell r="F47">
            <v>0</v>
          </cell>
          <cell r="G47">
            <v>0</v>
          </cell>
          <cell r="H47">
            <v>0</v>
          </cell>
          <cell r="I47">
            <v>0</v>
          </cell>
          <cell r="J47">
            <v>0</v>
          </cell>
          <cell r="K47">
            <v>0</v>
          </cell>
          <cell r="M47">
            <v>0</v>
          </cell>
        </row>
        <row r="48">
          <cell r="B48" t="str">
            <v>add</v>
          </cell>
          <cell r="C48" t="str">
            <v>Asset Disposal Proceeds</v>
          </cell>
          <cell r="E48">
            <v>0</v>
          </cell>
          <cell r="F48">
            <v>0</v>
          </cell>
          <cell r="G48">
            <v>0</v>
          </cell>
          <cell r="H48">
            <v>0</v>
          </cell>
          <cell r="I48">
            <v>0</v>
          </cell>
          <cell r="J48">
            <v>0</v>
          </cell>
          <cell r="K48">
            <v>0</v>
          </cell>
          <cell r="M48">
            <v>0</v>
          </cell>
        </row>
        <row r="49">
          <cell r="B49" t="str">
            <v>add</v>
          </cell>
          <cell r="C49" t="str">
            <v>Economic Adjustments</v>
          </cell>
          <cell r="E49">
            <v>0</v>
          </cell>
          <cell r="F49">
            <v>0</v>
          </cell>
          <cell r="G49">
            <v>0</v>
          </cell>
          <cell r="H49">
            <v>0</v>
          </cell>
          <cell r="I49">
            <v>0</v>
          </cell>
          <cell r="J49">
            <v>0</v>
          </cell>
          <cell r="K49">
            <v>0</v>
          </cell>
          <cell r="M49">
            <v>0</v>
          </cell>
        </row>
        <row r="50">
          <cell r="C50" t="str">
            <v xml:space="preserve">  Economic Profit</v>
          </cell>
          <cell r="E50">
            <v>0</v>
          </cell>
          <cell r="F50">
            <v>0</v>
          </cell>
          <cell r="G50">
            <v>0</v>
          </cell>
          <cell r="H50">
            <v>0</v>
          </cell>
          <cell r="I50">
            <v>0</v>
          </cell>
          <cell r="J50">
            <v>0</v>
          </cell>
          <cell r="K50">
            <v>0</v>
          </cell>
          <cell r="M50">
            <v>0</v>
          </cell>
        </row>
        <row r="52">
          <cell r="C52" t="str">
            <v>Capital Employed</v>
          </cell>
          <cell r="E52">
            <v>0</v>
          </cell>
          <cell r="F52">
            <v>0</v>
          </cell>
          <cell r="G52">
            <v>0</v>
          </cell>
          <cell r="H52">
            <v>0</v>
          </cell>
          <cell r="I52">
            <v>0</v>
          </cell>
          <cell r="J52">
            <v>0</v>
          </cell>
          <cell r="K52">
            <v>0</v>
          </cell>
          <cell r="M52">
            <v>0</v>
          </cell>
        </row>
        <row r="53">
          <cell r="B53" t="str">
            <v>less</v>
          </cell>
          <cell r="C53" t="str">
            <v>Capital Charge</v>
          </cell>
          <cell r="E53">
            <v>0</v>
          </cell>
          <cell r="F53">
            <v>0</v>
          </cell>
          <cell r="G53">
            <v>0</v>
          </cell>
          <cell r="H53">
            <v>0</v>
          </cell>
          <cell r="I53">
            <v>0</v>
          </cell>
          <cell r="J53">
            <v>0</v>
          </cell>
          <cell r="K53">
            <v>0</v>
          </cell>
          <cell r="M53">
            <v>0</v>
          </cell>
        </row>
        <row r="54">
          <cell r="C54" t="str">
            <v xml:space="preserve">  Economic Value Added</v>
          </cell>
          <cell r="E54">
            <v>0</v>
          </cell>
          <cell r="F54">
            <v>0</v>
          </cell>
          <cell r="G54">
            <v>0</v>
          </cell>
          <cell r="H54">
            <v>0</v>
          </cell>
          <cell r="I54">
            <v>0</v>
          </cell>
          <cell r="J54">
            <v>0</v>
          </cell>
          <cell r="K54">
            <v>0</v>
          </cell>
          <cell r="M54">
            <v>0</v>
          </cell>
        </row>
        <row r="56">
          <cell r="C56" t="str">
            <v>Total PV of EVA</v>
          </cell>
          <cell r="E56">
            <v>0</v>
          </cell>
          <cell r="F56" t="str">
            <v/>
          </cell>
        </row>
        <row r="58">
          <cell r="C58" t="str">
            <v>Finite Terminal Value</v>
          </cell>
          <cell r="E58">
            <v>0</v>
          </cell>
          <cell r="F58" t="str">
            <v/>
          </cell>
        </row>
        <row r="60">
          <cell r="C60" t="str">
            <v>Total PV of EVA</v>
          </cell>
          <cell r="E60">
            <v>0</v>
          </cell>
        </row>
        <row r="63">
          <cell r="B63" t="str">
            <v>COMPARABLE INVESTMENT SCORE</v>
          </cell>
          <cell r="H63" t="str">
            <v>ADDITIONAL ANALYSIS</v>
          </cell>
        </row>
        <row r="64">
          <cell r="E64" t="str">
            <v>Result</v>
          </cell>
          <cell r="F64" t="str">
            <v>Score</v>
          </cell>
          <cell r="H64" t="str">
            <v>Implicit Annual Growth Rates</v>
          </cell>
          <cell r="L64" t="str">
            <v>Change in Company Gearing</v>
          </cell>
        </row>
        <row r="65">
          <cell r="C65" t="str">
            <v>Return on Invested Capital (&gt; WACC)</v>
          </cell>
          <cell r="E65" t="str">
            <v>No Capital</v>
          </cell>
          <cell r="F65">
            <v>0.45454545454545453</v>
          </cell>
          <cell r="H65" t="str">
            <v>Total Revenues</v>
          </cell>
          <cell r="J65" t="str">
            <v/>
          </cell>
          <cell r="L65" t="str">
            <v>Before (Year 0)</v>
          </cell>
          <cell r="N65">
            <v>0.47368421052631576</v>
          </cell>
        </row>
        <row r="66">
          <cell r="C66" t="str">
            <v>Net Present Value of Cash Flows</v>
          </cell>
          <cell r="E66">
            <v>0</v>
          </cell>
          <cell r="F66">
            <v>0</v>
          </cell>
          <cell r="H66" t="str">
            <v>Total Expenses</v>
          </cell>
          <cell r="J66" t="str">
            <v/>
          </cell>
          <cell r="L66" t="str">
            <v>After (Year 5)</v>
          </cell>
          <cell r="N66">
            <v>0.47368421052631576</v>
          </cell>
        </row>
        <row r="67">
          <cell r="C67" t="str">
            <v>Cost/Benefit Ratio</v>
          </cell>
          <cell r="E67" t="str">
            <v>No Upfront</v>
          </cell>
          <cell r="F67">
            <v>4.5454545454545456E-2</v>
          </cell>
          <cell r="H67" t="str">
            <v>Operating Cash Flow</v>
          </cell>
          <cell r="J67" t="str">
            <v/>
          </cell>
          <cell r="M67" t="str">
            <v>Change</v>
          </cell>
          <cell r="N67">
            <v>0</v>
          </cell>
        </row>
        <row r="68">
          <cell r="C68" t="str">
            <v>Payback Period (Year)</v>
          </cell>
          <cell r="E68">
            <v>5</v>
          </cell>
          <cell r="F68">
            <v>0</v>
          </cell>
          <cell r="H68" t="str">
            <v>Net Cash Flow</v>
          </cell>
          <cell r="J68" t="str">
            <v/>
          </cell>
        </row>
        <row r="69">
          <cell r="C69" t="str">
            <v>Free Cash Flow after 2 years</v>
          </cell>
          <cell r="E69">
            <v>0</v>
          </cell>
          <cell r="F69">
            <v>0</v>
          </cell>
          <cell r="H69" t="str">
            <v>Economic Profit</v>
          </cell>
          <cell r="J69" t="str">
            <v/>
          </cell>
          <cell r="L69" t="str">
            <v>Modified Internal Rate of Return</v>
          </cell>
        </row>
        <row r="70">
          <cell r="E70" t="str">
            <v xml:space="preserve">Comparable Investment Score  </v>
          </cell>
          <cell r="F70">
            <v>0.5</v>
          </cell>
          <cell r="H70" t="str">
            <v>EVA</v>
          </cell>
          <cell r="J70" t="str">
            <v/>
          </cell>
          <cell r="N70" t="str">
            <v>No solution</v>
          </cell>
        </row>
        <row r="72">
          <cell r="B72" t="str">
            <v>Cash Flow Chart Analysis</v>
          </cell>
        </row>
        <row r="101">
          <cell r="B101" t="str">
            <v>Economic Value Added Chart Analysis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šizmaksa"/>
      <sheetName val="SUDAT_2013"/>
      <sheetName val="Koeficientu skaidrojums"/>
      <sheetName val="SLAUCAMĀS GOVIS"/>
      <sheetName val="Zāle"/>
      <sheetName val="Skābbarība"/>
      <sheetName val="Siens"/>
      <sheetName val="Kukurūza"/>
      <sheetName val="Ziemas KVIEŠI"/>
      <sheetName val="Tritikāle"/>
      <sheetName val="Rudzi"/>
      <sheetName val="Ziemas MIEŽI"/>
      <sheetName val="Vasaras MIEŽI"/>
      <sheetName val="Vasaras KVIEŠI"/>
      <sheetName val="Auzas"/>
      <sheetName val="Rapši"/>
      <sheetName val="piena govis"/>
      <sheetName val="SUDAT_specifika"/>
    </sheetNames>
    <sheetDataSet>
      <sheetData sheetId="0">
        <row r="43">
          <cell r="C43">
            <v>840.26442649728415</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ullapa"/>
      <sheetName val="A. Visparigi"/>
      <sheetName val="B. Info par uzn"/>
      <sheetName val="C.Projekts"/>
      <sheetName val="D. Pavaddok-ti"/>
      <sheetName val="E. Dekl"/>
      <sheetName val="1.piel_Ien"/>
      <sheetName val="2.piel_Izd"/>
      <sheetName val="3.piel_Kreditsaist"/>
      <sheetName val="4.Pamatlidz"/>
      <sheetName val="5.piel_NP_2007"/>
      <sheetName val="NP_2008"/>
      <sheetName val="NP_2009"/>
      <sheetName val="NP_2010"/>
      <sheetName val="NP_2011"/>
      <sheetName val="6.piel_NP_gadi"/>
      <sheetName val="7.piel__Fin plans"/>
      <sheetName val="8.piel_saturs biz.plan"/>
      <sheetName val="Pārbaude"/>
      <sheetName val="aktivi_pasivi"/>
      <sheetName val="lopi"/>
      <sheetName val="Lopbarības vajadzība"/>
      <sheetName val="nodokli"/>
      <sheetName val="Atbalsta_norakst"/>
      <sheetName val="algas"/>
      <sheetName val="TM_ievads"/>
      <sheetName val="TM_likmes"/>
      <sheetName val="TM_rezultats"/>
      <sheetName val="ilg_kreditu_apkop"/>
      <sheetName val="1"/>
      <sheetName val="2"/>
      <sheetName val="3"/>
      <sheetName val="4"/>
      <sheetName val="5"/>
      <sheetName val="6"/>
      <sheetName val="7"/>
      <sheetName val="8"/>
      <sheetName val="9"/>
      <sheetName val="10"/>
      <sheetName val="kreditlinija"/>
      <sheetName val="fin_lizings_apkop"/>
      <sheetName val="fin_lizings"/>
      <sheetName val="Lizingu_apkop_naudai"/>
      <sheetName val="oper_lizings"/>
      <sheetName val="tehn"/>
      <sheetName val="MenuSheet"/>
      <sheetName val="LS_Laipas_llkc"/>
    </sheetNames>
    <sheetDataSet>
      <sheetData sheetId="0"/>
      <sheetData sheetId="1"/>
      <sheetData sheetId="2"/>
      <sheetData sheetId="3"/>
      <sheetData sheetId="4"/>
      <sheetData sheetId="5"/>
      <sheetData sheetId="6">
        <row r="19">
          <cell r="A19">
            <v>10</v>
          </cell>
        </row>
      </sheetData>
      <sheetData sheetId="7">
        <row r="19">
          <cell r="C19" t="str">
            <v>Izmaksas uz 1 ha</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imniecības dati"/>
      <sheetName val="variants2"/>
      <sheetName val="aprēķini"/>
      <sheetName val="rezultats"/>
    </sheetNames>
    <sheetDataSet>
      <sheetData sheetId="0">
        <row r="6">
          <cell r="C6">
            <v>0</v>
          </cell>
        </row>
      </sheetData>
      <sheetData sheetId="1">
        <row r="33">
          <cell r="D33" t="str">
            <v>papuve</v>
          </cell>
        </row>
        <row r="34">
          <cell r="D34" t="str">
            <v>Koki grupās, koku, krūmu puduri</v>
          </cell>
        </row>
        <row r="35">
          <cell r="D35" t="str">
            <v>Laukmales</v>
          </cell>
        </row>
        <row r="36">
          <cell r="D36" t="str">
            <v>Dīķi</v>
          </cell>
        </row>
        <row r="37">
          <cell r="D37" t="str">
            <v>Buferjoslas</v>
          </cell>
        </row>
        <row r="38">
          <cell r="D38" t="str">
            <v>Alejas</v>
          </cell>
        </row>
        <row r="39">
          <cell r="D39" t="str">
            <v>Dižkoki</v>
          </cell>
        </row>
        <row r="40">
          <cell r="D40" t="str">
            <v>Dižakmeņi</v>
          </cell>
        </row>
        <row r="41">
          <cell r="D41" t="str">
            <v>pasējā sētas stiebrzāles</v>
          </cell>
        </row>
        <row r="42">
          <cell r="D42" t="str">
            <v>slāpekli piesaistoši kultūraugi </v>
          </cell>
        </row>
      </sheetData>
      <sheetData sheetId="2">
        <row r="13">
          <cell r="C13" t="str">
            <v>ok</v>
          </cell>
        </row>
      </sheetData>
      <sheetData sheetId="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ZKVIESI"/>
      <sheetName val="Tritikāle"/>
      <sheetName val="RUDZI"/>
      <sheetName val="MIEZI"/>
      <sheetName val="VKVIESI"/>
      <sheetName val="AUZAS"/>
      <sheetName val="Griķi"/>
      <sheetName val="RAPSIS"/>
      <sheetName val="zirņi"/>
      <sheetName val="KART"/>
      <sheetName val="LINI"/>
      <sheetName val="cukur"/>
      <sheetName val="Jaunlopi"/>
      <sheetName val="SAIMNIECĢBAS EKONOMIKA"/>
      <sheetName val="SAIMNIECIBAS BRUTO PELNA"/>
      <sheetName val="TIRAS PELNAS APREKINS"/>
      <sheetName val="BILANCE"/>
      <sheetName val="NAUDAS APGROZIJUM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19">
          <cell r="B19" t="str">
            <v>PAMATPRODUKCIJA AUGKOPĢBĀ</v>
          </cell>
        </row>
      </sheetData>
      <sheetData sheetId="15"/>
      <sheetData sheetId="16"/>
      <sheetData sheetId="1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ullapa"/>
      <sheetName val="A.Info par uzn"/>
      <sheetName val="D.Projekts"/>
      <sheetName val="B.Projekts"/>
      <sheetName val="C.1._Ieņēmumi"/>
      <sheetName val="C.2._Izmaksas"/>
      <sheetName val="C.3._NP_gadi"/>
      <sheetName val="C.4._PZ_Bilance"/>
      <sheetName val="D.Pavaddok"/>
      <sheetName val="3.piel_Kreditsaist"/>
      <sheetName val="4.Pamatlidz"/>
      <sheetName val="NPl_2014"/>
      <sheetName val="NPl_2015"/>
      <sheetName val="NPl_2016"/>
      <sheetName val="NPl_2017"/>
      <sheetName val="NPl_2018"/>
      <sheetName val="NPl_2019"/>
      <sheetName val="NPl_2020"/>
      <sheetName val="F.7.piel_saturs biz.plan"/>
      <sheetName val="aktivi_pasivi"/>
      <sheetName val="lopi"/>
      <sheetName val="nodokli"/>
      <sheetName val="Atbalsta_norakst"/>
      <sheetName val="ES_atbalsti"/>
      <sheetName val="algas"/>
      <sheetName val="TM_ievads"/>
      <sheetName val="TM_likmes"/>
      <sheetName val="TM_rezultats"/>
      <sheetName val="ilg_kreditu_apkop"/>
      <sheetName val="1"/>
      <sheetName val="2"/>
      <sheetName val="3"/>
      <sheetName val="4"/>
      <sheetName val="5"/>
      <sheetName val="6"/>
      <sheetName val="7"/>
      <sheetName val="8"/>
      <sheetName val="9"/>
      <sheetName val="10"/>
      <sheetName val="kreditlinija"/>
      <sheetName val="fin_lizings_apkop"/>
      <sheetName val="fin_lizings"/>
      <sheetName val="Lizingu_apkop_naudai"/>
      <sheetName val="oper_lizings"/>
      <sheetName val="tehn"/>
      <sheetName val="BRS_izm"/>
      <sheetName val="dati"/>
      <sheetName val="Menu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ow r="31">
          <cell r="Q31">
            <v>0</v>
          </cell>
        </row>
        <row r="32">
          <cell r="Q32">
            <v>0</v>
          </cell>
        </row>
        <row r="34">
          <cell r="Q34">
            <v>0</v>
          </cell>
        </row>
      </sheetData>
      <sheetData sheetId="44" refreshError="1"/>
      <sheetData sheetId="45" refreshError="1"/>
      <sheetData sheetId="46" refreshError="1"/>
      <sheetData sheetId="47"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C57" totalsRowShown="0" headerRowDxfId="4" dataDxfId="3">
  <autoFilter ref="A1:C57" xr:uid="{00000000-0009-0000-0100-000001000000}"/>
  <tableColumns count="3">
    <tableColumn id="2" xr3:uid="{00000000-0010-0000-0000-000002000000}" name="Rinda" dataDxfId="2" dataCellStyle="Normal 2"/>
    <tableColumn id="3" xr3:uid="{00000000-0010-0000-0000-000003000000}" name="Skaidrojums" dataDxfId="1"/>
    <tableColumn id="4" xr3:uid="{00000000-0010-0000-0000-000004000000}" name="_" dataDxfId="0"/>
  </tableColumns>
  <tableStyleInfo name="TableStyleMedium2" showFirstColumn="0" showLastColumn="0" showRowStripes="1" showColumnStripes="0"/>
</table>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
  <sheetViews>
    <sheetView showGridLines="0" showRowColHeaders="0" zoomScaleNormal="100" workbookViewId="0">
      <selection activeCell="C4" sqref="C4"/>
    </sheetView>
  </sheetViews>
  <sheetFormatPr defaultColWidth="0" defaultRowHeight="15" zeroHeight="1" x14ac:dyDescent="0.25"/>
  <cols>
    <col min="1" max="1" width="7.85546875" style="120" customWidth="1"/>
    <col min="2" max="4" width="56" customWidth="1"/>
    <col min="5" max="5" width="16.5703125" style="120" customWidth="1"/>
    <col min="6" max="16384" width="9.140625" hidden="1"/>
  </cols>
  <sheetData>
    <row r="1" spans="2:4" ht="65.25" customHeight="1" x14ac:dyDescent="0.25">
      <c r="C1" s="119" t="s">
        <v>208</v>
      </c>
    </row>
    <row r="2" spans="2:4" ht="215.25" customHeight="1" x14ac:dyDescent="0.25">
      <c r="B2" s="300" t="s">
        <v>210</v>
      </c>
      <c r="C2" s="300"/>
      <c r="D2" s="300"/>
    </row>
    <row r="3" spans="2:4" ht="21" customHeight="1" x14ac:dyDescent="0.4">
      <c r="C3" s="117" t="s">
        <v>203</v>
      </c>
    </row>
    <row r="4" spans="2:4" ht="21" customHeight="1" x14ac:dyDescent="0.4">
      <c r="C4" s="117" t="s">
        <v>202</v>
      </c>
      <c r="D4" s="301"/>
    </row>
    <row r="5" spans="2:4" ht="5.25" customHeight="1" x14ac:dyDescent="0.25">
      <c r="D5" s="301"/>
    </row>
    <row r="6" spans="2:4" s="120" customFormat="1" ht="333.75" customHeight="1" x14ac:dyDescent="0.25"/>
  </sheetData>
  <sheetProtection sheet="1" objects="1" scenarios="1"/>
  <protectedRanges>
    <protectedRange sqref="C3:C4" name="Range1"/>
  </protectedRanges>
  <mergeCells count="2">
    <mergeCell ref="B2:D2"/>
    <mergeCell ref="D4:D5"/>
  </mergeCells>
  <hyperlinks>
    <hyperlink ref="C3" location="'Saimniecības dati'!A1" display="Iet us saimniecības datu ievadi" xr:uid="{00000000-0004-0000-0000-000000000000}"/>
    <hyperlink ref="C4" location="Rezultāti!A1" display="Iet uz rezultātu lapu" xr:uid="{00000000-0004-0000-0000-000001000000}"/>
  </hyperlink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WVC223"/>
  <sheetViews>
    <sheetView showGridLines="0" showRowColHeaders="0" tabSelected="1" zoomScale="115" zoomScaleNormal="115" workbookViewId="0">
      <pane ySplit="2" topLeftCell="A118" activePane="bottomLeft" state="frozen"/>
      <selection pane="bottomLeft" activeCell="D15" sqref="D15"/>
    </sheetView>
  </sheetViews>
  <sheetFormatPr defaultColWidth="0" defaultRowHeight="12.75" zeroHeight="1" x14ac:dyDescent="0.2"/>
  <cols>
    <col min="1" max="1" width="2.28515625" style="121" customWidth="1"/>
    <col min="2" max="2" width="15.85546875" style="1" hidden="1" customWidth="1"/>
    <col min="3" max="3" width="63.140625" style="121" bestFit="1" customWidth="1"/>
    <col min="4" max="4" width="12.85546875" style="121" bestFit="1" customWidth="1"/>
    <col min="5" max="5" width="12" style="121" customWidth="1"/>
    <col min="6" max="6" width="1.5703125" style="121" customWidth="1"/>
    <col min="7" max="7" width="11.140625" style="121" customWidth="1"/>
    <col min="8" max="8" width="10" style="121" customWidth="1"/>
    <col min="9" max="9" width="38.7109375" style="121" customWidth="1"/>
    <col min="10" max="34" width="9.140625" style="121" hidden="1"/>
    <col min="35" max="237" width="9.140625" style="1" hidden="1"/>
    <col min="238" max="238" width="1.7109375" style="1" hidden="1"/>
    <col min="239" max="239" width="36.28515625" style="1" hidden="1"/>
    <col min="240" max="240" width="12.28515625" style="1" hidden="1"/>
    <col min="241" max="246" width="9.140625" style="1" hidden="1"/>
    <col min="247" max="247" width="6.140625" style="1" hidden="1"/>
    <col min="248" max="248" width="2" style="1" hidden="1"/>
    <col min="249" max="249" width="8.140625" style="1" hidden="1"/>
    <col min="250" max="250" width="5.7109375" style="1" hidden="1"/>
    <col min="251" max="493" width="9.140625" style="1" hidden="1"/>
    <col min="494" max="494" width="1.7109375" style="1" hidden="1"/>
    <col min="495" max="495" width="36.28515625" style="1" hidden="1"/>
    <col min="496" max="496" width="12.28515625" style="1" hidden="1"/>
    <col min="497" max="502" width="9.140625" style="1" hidden="1"/>
    <col min="503" max="503" width="6.140625" style="1" hidden="1"/>
    <col min="504" max="504" width="2" style="1" hidden="1"/>
    <col min="505" max="505" width="8.140625" style="1" hidden="1"/>
    <col min="506" max="506" width="5.7109375" style="1" hidden="1"/>
    <col min="507" max="749" width="9.140625" style="1" hidden="1"/>
    <col min="750" max="750" width="1.7109375" style="1" hidden="1"/>
    <col min="751" max="751" width="36.28515625" style="1" hidden="1"/>
    <col min="752" max="752" width="12.28515625" style="1" hidden="1"/>
    <col min="753" max="758" width="9.140625" style="1" hidden="1"/>
    <col min="759" max="759" width="6.140625" style="1" hidden="1"/>
    <col min="760" max="760" width="2" style="1" hidden="1"/>
    <col min="761" max="761" width="8.140625" style="1" hidden="1"/>
    <col min="762" max="762" width="5.7109375" style="1" hidden="1"/>
    <col min="763" max="1005" width="9.140625" style="1" hidden="1"/>
    <col min="1006" max="1006" width="1.7109375" style="1" hidden="1"/>
    <col min="1007" max="1007" width="36.28515625" style="1" hidden="1"/>
    <col min="1008" max="1008" width="12.28515625" style="1" hidden="1"/>
    <col min="1009" max="1014" width="9.140625" style="1" hidden="1"/>
    <col min="1015" max="1015" width="6.140625" style="1" hidden="1"/>
    <col min="1016" max="1016" width="2" style="1" hidden="1"/>
    <col min="1017" max="1017" width="8.140625" style="1" hidden="1"/>
    <col min="1018" max="1018" width="5.7109375" style="1" hidden="1"/>
    <col min="1019" max="1261" width="9.140625" style="1" hidden="1"/>
    <col min="1262" max="1262" width="1.7109375" style="1" hidden="1"/>
    <col min="1263" max="1263" width="36.28515625" style="1" hidden="1"/>
    <col min="1264" max="1264" width="12.28515625" style="1" hidden="1"/>
    <col min="1265" max="1270" width="9.140625" style="1" hidden="1"/>
    <col min="1271" max="1271" width="6.140625" style="1" hidden="1"/>
    <col min="1272" max="1272" width="2" style="1" hidden="1"/>
    <col min="1273" max="1273" width="8.140625" style="1" hidden="1"/>
    <col min="1274" max="1274" width="5.7109375" style="1" hidden="1"/>
    <col min="1275" max="1517" width="9.140625" style="1" hidden="1"/>
    <col min="1518" max="1518" width="1.7109375" style="1" hidden="1"/>
    <col min="1519" max="1519" width="36.28515625" style="1" hidden="1"/>
    <col min="1520" max="1520" width="12.28515625" style="1" hidden="1"/>
    <col min="1521" max="1526" width="9.140625" style="1" hidden="1"/>
    <col min="1527" max="1527" width="6.140625" style="1" hidden="1"/>
    <col min="1528" max="1528" width="2" style="1" hidden="1"/>
    <col min="1529" max="1529" width="8.140625" style="1" hidden="1"/>
    <col min="1530" max="1530" width="5.7109375" style="1" hidden="1"/>
    <col min="1531" max="1773" width="9.140625" style="1" hidden="1"/>
    <col min="1774" max="1774" width="1.7109375" style="1" hidden="1"/>
    <col min="1775" max="1775" width="36.28515625" style="1" hidden="1"/>
    <col min="1776" max="1776" width="12.28515625" style="1" hidden="1"/>
    <col min="1777" max="1782" width="9.140625" style="1" hidden="1"/>
    <col min="1783" max="1783" width="6.140625" style="1" hidden="1"/>
    <col min="1784" max="1784" width="2" style="1" hidden="1"/>
    <col min="1785" max="1785" width="8.140625" style="1" hidden="1"/>
    <col min="1786" max="1786" width="5.7109375" style="1" hidden="1"/>
    <col min="1787" max="2029" width="9.140625" style="1" hidden="1"/>
    <col min="2030" max="2030" width="1.7109375" style="1" hidden="1"/>
    <col min="2031" max="2031" width="36.28515625" style="1" hidden="1"/>
    <col min="2032" max="2032" width="12.28515625" style="1" hidden="1"/>
    <col min="2033" max="2038" width="9.140625" style="1" hidden="1"/>
    <col min="2039" max="2039" width="6.140625" style="1" hidden="1"/>
    <col min="2040" max="2040" width="2" style="1" hidden="1"/>
    <col min="2041" max="2041" width="8.140625" style="1" hidden="1"/>
    <col min="2042" max="2042" width="5.7109375" style="1" hidden="1"/>
    <col min="2043" max="2285" width="9.140625" style="1" hidden="1"/>
    <col min="2286" max="2286" width="1.7109375" style="1" hidden="1"/>
    <col min="2287" max="2287" width="36.28515625" style="1" hidden="1"/>
    <col min="2288" max="2288" width="12.28515625" style="1" hidden="1"/>
    <col min="2289" max="2294" width="9.140625" style="1" hidden="1"/>
    <col min="2295" max="2295" width="6.140625" style="1" hidden="1"/>
    <col min="2296" max="2296" width="2" style="1" hidden="1"/>
    <col min="2297" max="2297" width="8.140625" style="1" hidden="1"/>
    <col min="2298" max="2298" width="5.7109375" style="1" hidden="1"/>
    <col min="2299" max="2541" width="9.140625" style="1" hidden="1"/>
    <col min="2542" max="2542" width="1.7109375" style="1" hidden="1"/>
    <col min="2543" max="2543" width="36.28515625" style="1" hidden="1"/>
    <col min="2544" max="2544" width="12.28515625" style="1" hidden="1"/>
    <col min="2545" max="2550" width="9.140625" style="1" hidden="1"/>
    <col min="2551" max="2551" width="6.140625" style="1" hidden="1"/>
    <col min="2552" max="2552" width="2" style="1" hidden="1"/>
    <col min="2553" max="2553" width="8.140625" style="1" hidden="1"/>
    <col min="2554" max="2554" width="5.7109375" style="1" hidden="1"/>
    <col min="2555" max="2797" width="9.140625" style="1" hidden="1"/>
    <col min="2798" max="2798" width="1.7109375" style="1" hidden="1"/>
    <col min="2799" max="2799" width="36.28515625" style="1" hidden="1"/>
    <col min="2800" max="2800" width="12.28515625" style="1" hidden="1"/>
    <col min="2801" max="2806" width="9.140625" style="1" hidden="1"/>
    <col min="2807" max="2807" width="6.140625" style="1" hidden="1"/>
    <col min="2808" max="2808" width="2" style="1" hidden="1"/>
    <col min="2809" max="2809" width="8.140625" style="1" hidden="1"/>
    <col min="2810" max="2810" width="5.7109375" style="1" hidden="1"/>
    <col min="2811" max="3053" width="9.140625" style="1" hidden="1"/>
    <col min="3054" max="3054" width="1.7109375" style="1" hidden="1"/>
    <col min="3055" max="3055" width="36.28515625" style="1" hidden="1"/>
    <col min="3056" max="3056" width="12.28515625" style="1" hidden="1"/>
    <col min="3057" max="3062" width="9.140625" style="1" hidden="1"/>
    <col min="3063" max="3063" width="6.140625" style="1" hidden="1"/>
    <col min="3064" max="3064" width="2" style="1" hidden="1"/>
    <col min="3065" max="3065" width="8.140625" style="1" hidden="1"/>
    <col min="3066" max="3066" width="5.7109375" style="1" hidden="1"/>
    <col min="3067" max="3309" width="9.140625" style="1" hidden="1"/>
    <col min="3310" max="3310" width="1.7109375" style="1" hidden="1"/>
    <col min="3311" max="3311" width="36.28515625" style="1" hidden="1"/>
    <col min="3312" max="3312" width="12.28515625" style="1" hidden="1"/>
    <col min="3313" max="3318" width="9.140625" style="1" hidden="1"/>
    <col min="3319" max="3319" width="6.140625" style="1" hidden="1"/>
    <col min="3320" max="3320" width="2" style="1" hidden="1"/>
    <col min="3321" max="3321" width="8.140625" style="1" hidden="1"/>
    <col min="3322" max="3322" width="5.7109375" style="1" hidden="1"/>
    <col min="3323" max="3565" width="9.140625" style="1" hidden="1"/>
    <col min="3566" max="3566" width="1.7109375" style="1" hidden="1"/>
    <col min="3567" max="3567" width="36.28515625" style="1" hidden="1"/>
    <col min="3568" max="3568" width="12.28515625" style="1" hidden="1"/>
    <col min="3569" max="3574" width="9.140625" style="1" hidden="1"/>
    <col min="3575" max="3575" width="6.140625" style="1" hidden="1"/>
    <col min="3576" max="3576" width="2" style="1" hidden="1"/>
    <col min="3577" max="3577" width="8.140625" style="1" hidden="1"/>
    <col min="3578" max="3578" width="5.7109375" style="1" hidden="1"/>
    <col min="3579" max="3821" width="9.140625" style="1" hidden="1"/>
    <col min="3822" max="3822" width="1.7109375" style="1" hidden="1"/>
    <col min="3823" max="3823" width="36.28515625" style="1" hidden="1"/>
    <col min="3824" max="3824" width="12.28515625" style="1" hidden="1"/>
    <col min="3825" max="3830" width="9.140625" style="1" hidden="1"/>
    <col min="3831" max="3831" width="6.140625" style="1" hidden="1"/>
    <col min="3832" max="3832" width="2" style="1" hidden="1"/>
    <col min="3833" max="3833" width="8.140625" style="1" hidden="1"/>
    <col min="3834" max="3834" width="5.7109375" style="1" hidden="1"/>
    <col min="3835" max="4077" width="9.140625" style="1" hidden="1"/>
    <col min="4078" max="4078" width="1.7109375" style="1" hidden="1"/>
    <col min="4079" max="4079" width="36.28515625" style="1" hidden="1"/>
    <col min="4080" max="4080" width="12.28515625" style="1" hidden="1"/>
    <col min="4081" max="4086" width="9.140625" style="1" hidden="1"/>
    <col min="4087" max="4087" width="6.140625" style="1" hidden="1"/>
    <col min="4088" max="4088" width="2" style="1" hidden="1"/>
    <col min="4089" max="4089" width="8.140625" style="1" hidden="1"/>
    <col min="4090" max="4090" width="5.7109375" style="1" hidden="1"/>
    <col min="4091" max="4333" width="9.140625" style="1" hidden="1"/>
    <col min="4334" max="4334" width="1.7109375" style="1" hidden="1"/>
    <col min="4335" max="4335" width="36.28515625" style="1" hidden="1"/>
    <col min="4336" max="4336" width="12.28515625" style="1" hidden="1"/>
    <col min="4337" max="4342" width="9.140625" style="1" hidden="1"/>
    <col min="4343" max="4343" width="6.140625" style="1" hidden="1"/>
    <col min="4344" max="4344" width="2" style="1" hidden="1"/>
    <col min="4345" max="4345" width="8.140625" style="1" hidden="1"/>
    <col min="4346" max="4346" width="5.7109375" style="1" hidden="1"/>
    <col min="4347" max="4589" width="9.140625" style="1" hidden="1"/>
    <col min="4590" max="4590" width="1.7109375" style="1" hidden="1"/>
    <col min="4591" max="4591" width="36.28515625" style="1" hidden="1"/>
    <col min="4592" max="4592" width="12.28515625" style="1" hidden="1"/>
    <col min="4593" max="4598" width="9.140625" style="1" hidden="1"/>
    <col min="4599" max="4599" width="6.140625" style="1" hidden="1"/>
    <col min="4600" max="4600" width="2" style="1" hidden="1"/>
    <col min="4601" max="4601" width="8.140625" style="1" hidden="1"/>
    <col min="4602" max="4602" width="5.7109375" style="1" hidden="1"/>
    <col min="4603" max="4845" width="9.140625" style="1" hidden="1"/>
    <col min="4846" max="4846" width="1.7109375" style="1" hidden="1"/>
    <col min="4847" max="4847" width="36.28515625" style="1" hidden="1"/>
    <col min="4848" max="4848" width="12.28515625" style="1" hidden="1"/>
    <col min="4849" max="4854" width="9.140625" style="1" hidden="1"/>
    <col min="4855" max="4855" width="6.140625" style="1" hidden="1"/>
    <col min="4856" max="4856" width="2" style="1" hidden="1"/>
    <col min="4857" max="4857" width="8.140625" style="1" hidden="1"/>
    <col min="4858" max="4858" width="5.7109375" style="1" hidden="1"/>
    <col min="4859" max="5101" width="9.140625" style="1" hidden="1"/>
    <col min="5102" max="5102" width="1.7109375" style="1" hidden="1"/>
    <col min="5103" max="5103" width="36.28515625" style="1" hidden="1"/>
    <col min="5104" max="5104" width="12.28515625" style="1" hidden="1"/>
    <col min="5105" max="5110" width="9.140625" style="1" hidden="1"/>
    <col min="5111" max="5111" width="6.140625" style="1" hidden="1"/>
    <col min="5112" max="5112" width="2" style="1" hidden="1"/>
    <col min="5113" max="5113" width="8.140625" style="1" hidden="1"/>
    <col min="5114" max="5114" width="5.7109375" style="1" hidden="1"/>
    <col min="5115" max="5357" width="9.140625" style="1" hidden="1"/>
    <col min="5358" max="5358" width="1.7109375" style="1" hidden="1"/>
    <col min="5359" max="5359" width="36.28515625" style="1" hidden="1"/>
    <col min="5360" max="5360" width="12.28515625" style="1" hidden="1"/>
    <col min="5361" max="5366" width="9.140625" style="1" hidden="1"/>
    <col min="5367" max="5367" width="6.140625" style="1" hidden="1"/>
    <col min="5368" max="5368" width="2" style="1" hidden="1"/>
    <col min="5369" max="5369" width="8.140625" style="1" hidden="1"/>
    <col min="5370" max="5370" width="5.7109375" style="1" hidden="1"/>
    <col min="5371" max="5613" width="9.140625" style="1" hidden="1"/>
    <col min="5614" max="5614" width="1.7109375" style="1" hidden="1"/>
    <col min="5615" max="5615" width="36.28515625" style="1" hidden="1"/>
    <col min="5616" max="5616" width="12.28515625" style="1" hidden="1"/>
    <col min="5617" max="5622" width="9.140625" style="1" hidden="1"/>
    <col min="5623" max="5623" width="6.140625" style="1" hidden="1"/>
    <col min="5624" max="5624" width="2" style="1" hidden="1"/>
    <col min="5625" max="5625" width="8.140625" style="1" hidden="1"/>
    <col min="5626" max="5626" width="5.7109375" style="1" hidden="1"/>
    <col min="5627" max="5869" width="9.140625" style="1" hidden="1"/>
    <col min="5870" max="5870" width="1.7109375" style="1" hidden="1"/>
    <col min="5871" max="5871" width="36.28515625" style="1" hidden="1"/>
    <col min="5872" max="5872" width="12.28515625" style="1" hidden="1"/>
    <col min="5873" max="5878" width="9.140625" style="1" hidden="1"/>
    <col min="5879" max="5879" width="6.140625" style="1" hidden="1"/>
    <col min="5880" max="5880" width="2" style="1" hidden="1"/>
    <col min="5881" max="5881" width="8.140625" style="1" hidden="1"/>
    <col min="5882" max="5882" width="5.7109375" style="1" hidden="1"/>
    <col min="5883" max="6125" width="9.140625" style="1" hidden="1"/>
    <col min="6126" max="6126" width="1.7109375" style="1" hidden="1"/>
    <col min="6127" max="6127" width="36.28515625" style="1" hidden="1"/>
    <col min="6128" max="6128" width="12.28515625" style="1" hidden="1"/>
    <col min="6129" max="6134" width="9.140625" style="1" hidden="1"/>
    <col min="6135" max="6135" width="6.140625" style="1" hidden="1"/>
    <col min="6136" max="6136" width="2" style="1" hidden="1"/>
    <col min="6137" max="6137" width="8.140625" style="1" hidden="1"/>
    <col min="6138" max="6138" width="5.7109375" style="1" hidden="1"/>
    <col min="6139" max="6381" width="9.140625" style="1" hidden="1"/>
    <col min="6382" max="6382" width="1.7109375" style="1" hidden="1"/>
    <col min="6383" max="6383" width="36.28515625" style="1" hidden="1"/>
    <col min="6384" max="6384" width="12.28515625" style="1" hidden="1"/>
    <col min="6385" max="6390" width="9.140625" style="1" hidden="1"/>
    <col min="6391" max="6391" width="6.140625" style="1" hidden="1"/>
    <col min="6392" max="6392" width="2" style="1" hidden="1"/>
    <col min="6393" max="6393" width="8.140625" style="1" hidden="1"/>
    <col min="6394" max="6394" width="5.7109375" style="1" hidden="1"/>
    <col min="6395" max="6637" width="9.140625" style="1" hidden="1"/>
    <col min="6638" max="6638" width="1.7109375" style="1" hidden="1"/>
    <col min="6639" max="6639" width="36.28515625" style="1" hidden="1"/>
    <col min="6640" max="6640" width="12.28515625" style="1" hidden="1"/>
    <col min="6641" max="6646" width="9.140625" style="1" hidden="1"/>
    <col min="6647" max="6647" width="6.140625" style="1" hidden="1"/>
    <col min="6648" max="6648" width="2" style="1" hidden="1"/>
    <col min="6649" max="6649" width="8.140625" style="1" hidden="1"/>
    <col min="6650" max="6650" width="5.7109375" style="1" hidden="1"/>
    <col min="6651" max="6893" width="9.140625" style="1" hidden="1"/>
    <col min="6894" max="6894" width="1.7109375" style="1" hidden="1"/>
    <col min="6895" max="6895" width="36.28515625" style="1" hidden="1"/>
    <col min="6896" max="6896" width="12.28515625" style="1" hidden="1"/>
    <col min="6897" max="6902" width="9.140625" style="1" hidden="1"/>
    <col min="6903" max="6903" width="6.140625" style="1" hidden="1"/>
    <col min="6904" max="6904" width="2" style="1" hidden="1"/>
    <col min="6905" max="6905" width="8.140625" style="1" hidden="1"/>
    <col min="6906" max="6906" width="5.7109375" style="1" hidden="1"/>
    <col min="6907" max="7149" width="9.140625" style="1" hidden="1"/>
    <col min="7150" max="7150" width="1.7109375" style="1" hidden="1"/>
    <col min="7151" max="7151" width="36.28515625" style="1" hidden="1"/>
    <col min="7152" max="7152" width="12.28515625" style="1" hidden="1"/>
    <col min="7153" max="7158" width="9.140625" style="1" hidden="1"/>
    <col min="7159" max="7159" width="6.140625" style="1" hidden="1"/>
    <col min="7160" max="7160" width="2" style="1" hidden="1"/>
    <col min="7161" max="7161" width="8.140625" style="1" hidden="1"/>
    <col min="7162" max="7162" width="5.7109375" style="1" hidden="1"/>
    <col min="7163" max="7405" width="9.140625" style="1" hidden="1"/>
    <col min="7406" max="7406" width="1.7109375" style="1" hidden="1"/>
    <col min="7407" max="7407" width="36.28515625" style="1" hidden="1"/>
    <col min="7408" max="7408" width="12.28515625" style="1" hidden="1"/>
    <col min="7409" max="7414" width="9.140625" style="1" hidden="1"/>
    <col min="7415" max="7415" width="6.140625" style="1" hidden="1"/>
    <col min="7416" max="7416" width="2" style="1" hidden="1"/>
    <col min="7417" max="7417" width="8.140625" style="1" hidden="1"/>
    <col min="7418" max="7418" width="5.7109375" style="1" hidden="1"/>
    <col min="7419" max="7661" width="9.140625" style="1" hidden="1"/>
    <col min="7662" max="7662" width="1.7109375" style="1" hidden="1"/>
    <col min="7663" max="7663" width="36.28515625" style="1" hidden="1"/>
    <col min="7664" max="7664" width="12.28515625" style="1" hidden="1"/>
    <col min="7665" max="7670" width="9.140625" style="1" hidden="1"/>
    <col min="7671" max="7671" width="6.140625" style="1" hidden="1"/>
    <col min="7672" max="7672" width="2" style="1" hidden="1"/>
    <col min="7673" max="7673" width="8.140625" style="1" hidden="1"/>
    <col min="7674" max="7674" width="5.7109375" style="1" hidden="1"/>
    <col min="7675" max="7917" width="9.140625" style="1" hidden="1"/>
    <col min="7918" max="7918" width="1.7109375" style="1" hidden="1"/>
    <col min="7919" max="7919" width="36.28515625" style="1" hidden="1"/>
    <col min="7920" max="7920" width="12.28515625" style="1" hidden="1"/>
    <col min="7921" max="7926" width="9.140625" style="1" hidden="1"/>
    <col min="7927" max="7927" width="6.140625" style="1" hidden="1"/>
    <col min="7928" max="7928" width="2" style="1" hidden="1"/>
    <col min="7929" max="7929" width="8.140625" style="1" hidden="1"/>
    <col min="7930" max="7930" width="5.7109375" style="1" hidden="1"/>
    <col min="7931" max="8173" width="9.140625" style="1" hidden="1"/>
    <col min="8174" max="8174" width="1.7109375" style="1" hidden="1"/>
    <col min="8175" max="8175" width="36.28515625" style="1" hidden="1"/>
    <col min="8176" max="8176" width="12.28515625" style="1" hidden="1"/>
    <col min="8177" max="8182" width="9.140625" style="1" hidden="1"/>
    <col min="8183" max="8183" width="6.140625" style="1" hidden="1"/>
    <col min="8184" max="8184" width="2" style="1" hidden="1"/>
    <col min="8185" max="8185" width="8.140625" style="1" hidden="1"/>
    <col min="8186" max="8186" width="5.7109375" style="1" hidden="1"/>
    <col min="8187" max="8429" width="9.140625" style="1" hidden="1"/>
    <col min="8430" max="8430" width="1.7109375" style="1" hidden="1"/>
    <col min="8431" max="8431" width="36.28515625" style="1" hidden="1"/>
    <col min="8432" max="8432" width="12.28515625" style="1" hidden="1"/>
    <col min="8433" max="8438" width="9.140625" style="1" hidden="1"/>
    <col min="8439" max="8439" width="6.140625" style="1" hidden="1"/>
    <col min="8440" max="8440" width="2" style="1" hidden="1"/>
    <col min="8441" max="8441" width="8.140625" style="1" hidden="1"/>
    <col min="8442" max="8442" width="5.7109375" style="1" hidden="1"/>
    <col min="8443" max="8685" width="9.140625" style="1" hidden="1"/>
    <col min="8686" max="8686" width="1.7109375" style="1" hidden="1"/>
    <col min="8687" max="8687" width="36.28515625" style="1" hidden="1"/>
    <col min="8688" max="8688" width="12.28515625" style="1" hidden="1"/>
    <col min="8689" max="8694" width="9.140625" style="1" hidden="1"/>
    <col min="8695" max="8695" width="6.140625" style="1" hidden="1"/>
    <col min="8696" max="8696" width="2" style="1" hidden="1"/>
    <col min="8697" max="8697" width="8.140625" style="1" hidden="1"/>
    <col min="8698" max="8698" width="5.7109375" style="1" hidden="1"/>
    <col min="8699" max="8941" width="9.140625" style="1" hidden="1"/>
    <col min="8942" max="8942" width="1.7109375" style="1" hidden="1"/>
    <col min="8943" max="8943" width="36.28515625" style="1" hidden="1"/>
    <col min="8944" max="8944" width="12.28515625" style="1" hidden="1"/>
    <col min="8945" max="8950" width="9.140625" style="1" hidden="1"/>
    <col min="8951" max="8951" width="6.140625" style="1" hidden="1"/>
    <col min="8952" max="8952" width="2" style="1" hidden="1"/>
    <col min="8953" max="8953" width="8.140625" style="1" hidden="1"/>
    <col min="8954" max="8954" width="5.7109375" style="1" hidden="1"/>
    <col min="8955" max="9197" width="9.140625" style="1" hidden="1"/>
    <col min="9198" max="9198" width="1.7109375" style="1" hidden="1"/>
    <col min="9199" max="9199" width="36.28515625" style="1" hidden="1"/>
    <col min="9200" max="9200" width="12.28515625" style="1" hidden="1"/>
    <col min="9201" max="9206" width="9.140625" style="1" hidden="1"/>
    <col min="9207" max="9207" width="6.140625" style="1" hidden="1"/>
    <col min="9208" max="9208" width="2" style="1" hidden="1"/>
    <col min="9209" max="9209" width="8.140625" style="1" hidden="1"/>
    <col min="9210" max="9210" width="5.7109375" style="1" hidden="1"/>
    <col min="9211" max="9453" width="9.140625" style="1" hidden="1"/>
    <col min="9454" max="9454" width="1.7109375" style="1" hidden="1"/>
    <col min="9455" max="9455" width="36.28515625" style="1" hidden="1"/>
    <col min="9456" max="9456" width="12.28515625" style="1" hidden="1"/>
    <col min="9457" max="9462" width="9.140625" style="1" hidden="1"/>
    <col min="9463" max="9463" width="6.140625" style="1" hidden="1"/>
    <col min="9464" max="9464" width="2" style="1" hidden="1"/>
    <col min="9465" max="9465" width="8.140625" style="1" hidden="1"/>
    <col min="9466" max="9466" width="5.7109375" style="1" hidden="1"/>
    <col min="9467" max="9709" width="9.140625" style="1" hidden="1"/>
    <col min="9710" max="9710" width="1.7109375" style="1" hidden="1"/>
    <col min="9711" max="9711" width="36.28515625" style="1" hidden="1"/>
    <col min="9712" max="9712" width="12.28515625" style="1" hidden="1"/>
    <col min="9713" max="9718" width="9.140625" style="1" hidden="1"/>
    <col min="9719" max="9719" width="6.140625" style="1" hidden="1"/>
    <col min="9720" max="9720" width="2" style="1" hidden="1"/>
    <col min="9721" max="9721" width="8.140625" style="1" hidden="1"/>
    <col min="9722" max="9722" width="5.7109375" style="1" hidden="1"/>
    <col min="9723" max="9965" width="9.140625" style="1" hidden="1"/>
    <col min="9966" max="9966" width="1.7109375" style="1" hidden="1"/>
    <col min="9967" max="9967" width="36.28515625" style="1" hidden="1"/>
    <col min="9968" max="9968" width="12.28515625" style="1" hidden="1"/>
    <col min="9969" max="9974" width="9.140625" style="1" hidden="1"/>
    <col min="9975" max="9975" width="6.140625" style="1" hidden="1"/>
    <col min="9976" max="9976" width="2" style="1" hidden="1"/>
    <col min="9977" max="9977" width="8.140625" style="1" hidden="1"/>
    <col min="9978" max="9978" width="5.7109375" style="1" hidden="1"/>
    <col min="9979" max="10221" width="9.140625" style="1" hidden="1"/>
    <col min="10222" max="10222" width="1.7109375" style="1" hidden="1"/>
    <col min="10223" max="10223" width="36.28515625" style="1" hidden="1"/>
    <col min="10224" max="10224" width="12.28515625" style="1" hidden="1"/>
    <col min="10225" max="10230" width="9.140625" style="1" hidden="1"/>
    <col min="10231" max="10231" width="6.140625" style="1" hidden="1"/>
    <col min="10232" max="10232" width="2" style="1" hidden="1"/>
    <col min="10233" max="10233" width="8.140625" style="1" hidden="1"/>
    <col min="10234" max="10234" width="5.7109375" style="1" hidden="1"/>
    <col min="10235" max="10477" width="9.140625" style="1" hidden="1"/>
    <col min="10478" max="10478" width="1.7109375" style="1" hidden="1"/>
    <col min="10479" max="10479" width="36.28515625" style="1" hidden="1"/>
    <col min="10480" max="10480" width="12.28515625" style="1" hidden="1"/>
    <col min="10481" max="10486" width="9.140625" style="1" hidden="1"/>
    <col min="10487" max="10487" width="6.140625" style="1" hidden="1"/>
    <col min="10488" max="10488" width="2" style="1" hidden="1"/>
    <col min="10489" max="10489" width="8.140625" style="1" hidden="1"/>
    <col min="10490" max="10490" width="5.7109375" style="1" hidden="1"/>
    <col min="10491" max="10733" width="9.140625" style="1" hidden="1"/>
    <col min="10734" max="10734" width="1.7109375" style="1" hidden="1"/>
    <col min="10735" max="10735" width="36.28515625" style="1" hidden="1"/>
    <col min="10736" max="10736" width="12.28515625" style="1" hidden="1"/>
    <col min="10737" max="10742" width="9.140625" style="1" hidden="1"/>
    <col min="10743" max="10743" width="6.140625" style="1" hidden="1"/>
    <col min="10744" max="10744" width="2" style="1" hidden="1"/>
    <col min="10745" max="10745" width="8.140625" style="1" hidden="1"/>
    <col min="10746" max="10746" width="5.7109375" style="1" hidden="1"/>
    <col min="10747" max="10989" width="9.140625" style="1" hidden="1"/>
    <col min="10990" max="10990" width="1.7109375" style="1" hidden="1"/>
    <col min="10991" max="10991" width="36.28515625" style="1" hidden="1"/>
    <col min="10992" max="10992" width="12.28515625" style="1" hidden="1"/>
    <col min="10993" max="10998" width="9.140625" style="1" hidden="1"/>
    <col min="10999" max="10999" width="6.140625" style="1" hidden="1"/>
    <col min="11000" max="11000" width="2" style="1" hidden="1"/>
    <col min="11001" max="11001" width="8.140625" style="1" hidden="1"/>
    <col min="11002" max="11002" width="5.7109375" style="1" hidden="1"/>
    <col min="11003" max="11245" width="9.140625" style="1" hidden="1"/>
    <col min="11246" max="11246" width="1.7109375" style="1" hidden="1"/>
    <col min="11247" max="11247" width="36.28515625" style="1" hidden="1"/>
    <col min="11248" max="11248" width="12.28515625" style="1" hidden="1"/>
    <col min="11249" max="11254" width="9.140625" style="1" hidden="1"/>
    <col min="11255" max="11255" width="6.140625" style="1" hidden="1"/>
    <col min="11256" max="11256" width="2" style="1" hidden="1"/>
    <col min="11257" max="11257" width="8.140625" style="1" hidden="1"/>
    <col min="11258" max="11258" width="5.7109375" style="1" hidden="1"/>
    <col min="11259" max="11501" width="9.140625" style="1" hidden="1"/>
    <col min="11502" max="11502" width="1.7109375" style="1" hidden="1"/>
    <col min="11503" max="11503" width="36.28515625" style="1" hidden="1"/>
    <col min="11504" max="11504" width="12.28515625" style="1" hidden="1"/>
    <col min="11505" max="11510" width="9.140625" style="1" hidden="1"/>
    <col min="11511" max="11511" width="6.140625" style="1" hidden="1"/>
    <col min="11512" max="11512" width="2" style="1" hidden="1"/>
    <col min="11513" max="11513" width="8.140625" style="1" hidden="1"/>
    <col min="11514" max="11514" width="5.7109375" style="1" hidden="1"/>
    <col min="11515" max="11757" width="9.140625" style="1" hidden="1"/>
    <col min="11758" max="11758" width="1.7109375" style="1" hidden="1"/>
    <col min="11759" max="11759" width="36.28515625" style="1" hidden="1"/>
    <col min="11760" max="11760" width="12.28515625" style="1" hidden="1"/>
    <col min="11761" max="11766" width="9.140625" style="1" hidden="1"/>
    <col min="11767" max="11767" width="6.140625" style="1" hidden="1"/>
    <col min="11768" max="11768" width="2" style="1" hidden="1"/>
    <col min="11769" max="11769" width="8.140625" style="1" hidden="1"/>
    <col min="11770" max="11770" width="5.7109375" style="1" hidden="1"/>
    <col min="11771" max="12013" width="9.140625" style="1" hidden="1"/>
    <col min="12014" max="12014" width="1.7109375" style="1" hidden="1"/>
    <col min="12015" max="12015" width="36.28515625" style="1" hidden="1"/>
    <col min="12016" max="12016" width="12.28515625" style="1" hidden="1"/>
    <col min="12017" max="12022" width="9.140625" style="1" hidden="1"/>
    <col min="12023" max="12023" width="6.140625" style="1" hidden="1"/>
    <col min="12024" max="12024" width="2" style="1" hidden="1"/>
    <col min="12025" max="12025" width="8.140625" style="1" hidden="1"/>
    <col min="12026" max="12026" width="5.7109375" style="1" hidden="1"/>
    <col min="12027" max="12269" width="9.140625" style="1" hidden="1"/>
    <col min="12270" max="12270" width="1.7109375" style="1" hidden="1"/>
    <col min="12271" max="12271" width="36.28515625" style="1" hidden="1"/>
    <col min="12272" max="12272" width="12.28515625" style="1" hidden="1"/>
    <col min="12273" max="12278" width="9.140625" style="1" hidden="1"/>
    <col min="12279" max="12279" width="6.140625" style="1" hidden="1"/>
    <col min="12280" max="12280" width="2" style="1" hidden="1"/>
    <col min="12281" max="12281" width="8.140625" style="1" hidden="1"/>
    <col min="12282" max="12282" width="5.7109375" style="1" hidden="1"/>
    <col min="12283" max="12525" width="9.140625" style="1" hidden="1"/>
    <col min="12526" max="12526" width="1.7109375" style="1" hidden="1"/>
    <col min="12527" max="12527" width="36.28515625" style="1" hidden="1"/>
    <col min="12528" max="12528" width="12.28515625" style="1" hidden="1"/>
    <col min="12529" max="12534" width="9.140625" style="1" hidden="1"/>
    <col min="12535" max="12535" width="6.140625" style="1" hidden="1"/>
    <col min="12536" max="12536" width="2" style="1" hidden="1"/>
    <col min="12537" max="12537" width="8.140625" style="1" hidden="1"/>
    <col min="12538" max="12538" width="5.7109375" style="1" hidden="1"/>
    <col min="12539" max="12781" width="9.140625" style="1" hidden="1"/>
    <col min="12782" max="12782" width="1.7109375" style="1" hidden="1"/>
    <col min="12783" max="12783" width="36.28515625" style="1" hidden="1"/>
    <col min="12784" max="12784" width="12.28515625" style="1" hidden="1"/>
    <col min="12785" max="12790" width="9.140625" style="1" hidden="1"/>
    <col min="12791" max="12791" width="6.140625" style="1" hidden="1"/>
    <col min="12792" max="12792" width="2" style="1" hidden="1"/>
    <col min="12793" max="12793" width="8.140625" style="1" hidden="1"/>
    <col min="12794" max="12794" width="5.7109375" style="1" hidden="1"/>
    <col min="12795" max="13037" width="9.140625" style="1" hidden="1"/>
    <col min="13038" max="13038" width="1.7109375" style="1" hidden="1"/>
    <col min="13039" max="13039" width="36.28515625" style="1" hidden="1"/>
    <col min="13040" max="13040" width="12.28515625" style="1" hidden="1"/>
    <col min="13041" max="13046" width="9.140625" style="1" hidden="1"/>
    <col min="13047" max="13047" width="6.140625" style="1" hidden="1"/>
    <col min="13048" max="13048" width="2" style="1" hidden="1"/>
    <col min="13049" max="13049" width="8.140625" style="1" hidden="1"/>
    <col min="13050" max="13050" width="5.7109375" style="1" hidden="1"/>
    <col min="13051" max="13293" width="9.140625" style="1" hidden="1"/>
    <col min="13294" max="13294" width="1.7109375" style="1" hidden="1"/>
    <col min="13295" max="13295" width="36.28515625" style="1" hidden="1"/>
    <col min="13296" max="13296" width="12.28515625" style="1" hidden="1"/>
    <col min="13297" max="13302" width="9.140625" style="1" hidden="1"/>
    <col min="13303" max="13303" width="6.140625" style="1" hidden="1"/>
    <col min="13304" max="13304" width="2" style="1" hidden="1"/>
    <col min="13305" max="13305" width="8.140625" style="1" hidden="1"/>
    <col min="13306" max="13306" width="5.7109375" style="1" hidden="1"/>
    <col min="13307" max="13549" width="9.140625" style="1" hidden="1"/>
    <col min="13550" max="13550" width="1.7109375" style="1" hidden="1"/>
    <col min="13551" max="13551" width="36.28515625" style="1" hidden="1"/>
    <col min="13552" max="13552" width="12.28515625" style="1" hidden="1"/>
    <col min="13553" max="13558" width="9.140625" style="1" hidden="1"/>
    <col min="13559" max="13559" width="6.140625" style="1" hidden="1"/>
    <col min="13560" max="13560" width="2" style="1" hidden="1"/>
    <col min="13561" max="13561" width="8.140625" style="1" hidden="1"/>
    <col min="13562" max="13562" width="5.7109375" style="1" hidden="1"/>
    <col min="13563" max="13805" width="9.140625" style="1" hidden="1"/>
    <col min="13806" max="13806" width="1.7109375" style="1" hidden="1"/>
    <col min="13807" max="13807" width="36.28515625" style="1" hidden="1"/>
    <col min="13808" max="13808" width="12.28515625" style="1" hidden="1"/>
    <col min="13809" max="13814" width="9.140625" style="1" hidden="1"/>
    <col min="13815" max="13815" width="6.140625" style="1" hidden="1"/>
    <col min="13816" max="13816" width="2" style="1" hidden="1"/>
    <col min="13817" max="13817" width="8.140625" style="1" hidden="1"/>
    <col min="13818" max="13818" width="5.7109375" style="1" hidden="1"/>
    <col min="13819" max="14061" width="9.140625" style="1" hidden="1"/>
    <col min="14062" max="14062" width="1.7109375" style="1" hidden="1"/>
    <col min="14063" max="14063" width="36.28515625" style="1" hidden="1"/>
    <col min="14064" max="14064" width="12.28515625" style="1" hidden="1"/>
    <col min="14065" max="14070" width="9.140625" style="1" hidden="1"/>
    <col min="14071" max="14071" width="6.140625" style="1" hidden="1"/>
    <col min="14072" max="14072" width="2" style="1" hidden="1"/>
    <col min="14073" max="14073" width="8.140625" style="1" hidden="1"/>
    <col min="14074" max="14074" width="5.7109375" style="1" hidden="1"/>
    <col min="14075" max="14317" width="9.140625" style="1" hidden="1"/>
    <col min="14318" max="14318" width="1.7109375" style="1" hidden="1"/>
    <col min="14319" max="14319" width="36.28515625" style="1" hidden="1"/>
    <col min="14320" max="14320" width="12.28515625" style="1" hidden="1"/>
    <col min="14321" max="14326" width="9.140625" style="1" hidden="1"/>
    <col min="14327" max="14327" width="6.140625" style="1" hidden="1"/>
    <col min="14328" max="14328" width="2" style="1" hidden="1"/>
    <col min="14329" max="14329" width="8.140625" style="1" hidden="1"/>
    <col min="14330" max="14330" width="5.7109375" style="1" hidden="1"/>
    <col min="14331" max="14573" width="9.140625" style="1" hidden="1"/>
    <col min="14574" max="14574" width="1.7109375" style="1" hidden="1"/>
    <col min="14575" max="14575" width="36.28515625" style="1" hidden="1"/>
    <col min="14576" max="14576" width="12.28515625" style="1" hidden="1"/>
    <col min="14577" max="14582" width="9.140625" style="1" hidden="1"/>
    <col min="14583" max="14583" width="6.140625" style="1" hidden="1"/>
    <col min="14584" max="14584" width="2" style="1" hidden="1"/>
    <col min="14585" max="14585" width="8.140625" style="1" hidden="1"/>
    <col min="14586" max="14586" width="5.7109375" style="1" hidden="1"/>
    <col min="14587" max="14829" width="9.140625" style="1" hidden="1"/>
    <col min="14830" max="14830" width="1.7109375" style="1" hidden="1"/>
    <col min="14831" max="14831" width="36.28515625" style="1" hidden="1"/>
    <col min="14832" max="14832" width="12.28515625" style="1" hidden="1"/>
    <col min="14833" max="14838" width="9.140625" style="1" hidden="1"/>
    <col min="14839" max="14839" width="6.140625" style="1" hidden="1"/>
    <col min="14840" max="14840" width="2" style="1" hidden="1"/>
    <col min="14841" max="14841" width="8.140625" style="1" hidden="1"/>
    <col min="14842" max="14842" width="5.7109375" style="1" hidden="1"/>
    <col min="14843" max="15085" width="9.140625" style="1" hidden="1"/>
    <col min="15086" max="15086" width="1.7109375" style="1" hidden="1"/>
    <col min="15087" max="15087" width="36.28515625" style="1" hidden="1"/>
    <col min="15088" max="15088" width="12.28515625" style="1" hidden="1"/>
    <col min="15089" max="15094" width="9.140625" style="1" hidden="1"/>
    <col min="15095" max="15095" width="6.140625" style="1" hidden="1"/>
    <col min="15096" max="15096" width="2" style="1" hidden="1"/>
    <col min="15097" max="15097" width="8.140625" style="1" hidden="1"/>
    <col min="15098" max="15098" width="5.7109375" style="1" hidden="1"/>
    <col min="15099" max="15341" width="9.140625" style="1" hidden="1"/>
    <col min="15342" max="15342" width="1.7109375" style="1" hidden="1"/>
    <col min="15343" max="15343" width="36.28515625" style="1" hidden="1"/>
    <col min="15344" max="15344" width="12.28515625" style="1" hidden="1"/>
    <col min="15345" max="15350" width="9.140625" style="1" hidden="1"/>
    <col min="15351" max="15351" width="6.140625" style="1" hidden="1"/>
    <col min="15352" max="15352" width="2" style="1" hidden="1"/>
    <col min="15353" max="15353" width="8.140625" style="1" hidden="1"/>
    <col min="15354" max="15354" width="5.7109375" style="1" hidden="1"/>
    <col min="15355" max="15597" width="9.140625" style="1" hidden="1"/>
    <col min="15598" max="15598" width="1.7109375" style="1" hidden="1"/>
    <col min="15599" max="15599" width="36.28515625" style="1" hidden="1"/>
    <col min="15600" max="15600" width="12.28515625" style="1" hidden="1"/>
    <col min="15601" max="15606" width="9.140625" style="1" hidden="1"/>
    <col min="15607" max="15607" width="6.140625" style="1" hidden="1"/>
    <col min="15608" max="15608" width="2" style="1" hidden="1"/>
    <col min="15609" max="15609" width="8.140625" style="1" hidden="1"/>
    <col min="15610" max="15610" width="5.7109375" style="1" hidden="1"/>
    <col min="15611" max="15853" width="9.140625" style="1" hidden="1"/>
    <col min="15854" max="15854" width="1.7109375" style="1" hidden="1"/>
    <col min="15855" max="15855" width="36.28515625" style="1" hidden="1"/>
    <col min="15856" max="15856" width="12.28515625" style="1" hidden="1"/>
    <col min="15857" max="15862" width="9.140625" style="1" hidden="1"/>
    <col min="15863" max="15863" width="6.140625" style="1" hidden="1"/>
    <col min="15864" max="15864" width="2" style="1" hidden="1"/>
    <col min="15865" max="15865" width="8.140625" style="1" hidden="1"/>
    <col min="15866" max="15866" width="5.7109375" style="1" hidden="1"/>
    <col min="15867" max="16109" width="9.140625" style="1" hidden="1"/>
    <col min="16110" max="16110" width="1.7109375" style="1" hidden="1"/>
    <col min="16111" max="16111" width="36.28515625" style="1" hidden="1"/>
    <col min="16112" max="16112" width="12.28515625" style="1" hidden="1"/>
    <col min="16113" max="16118" width="9.140625" style="1" hidden="1"/>
    <col min="16119" max="16119" width="6.140625" style="1" hidden="1"/>
    <col min="16120" max="16120" width="2" style="1" hidden="1"/>
    <col min="16121" max="16121" width="8.140625" style="1" hidden="1"/>
    <col min="16122" max="16123" width="5.7109375" style="1" hidden="1"/>
    <col min="16124" max="16384" width="9.140625" style="1" hidden="1"/>
  </cols>
  <sheetData>
    <row r="1" spans="2:9" ht="28.9" customHeight="1" x14ac:dyDescent="0.2">
      <c r="C1" s="304" t="s">
        <v>142</v>
      </c>
      <c r="D1" s="304"/>
      <c r="E1" s="123"/>
      <c r="F1" s="123"/>
      <c r="G1" s="123"/>
      <c r="H1" s="123"/>
    </row>
    <row r="2" spans="2:9" ht="28.9" customHeight="1" x14ac:dyDescent="0.2">
      <c r="C2" s="304" t="s">
        <v>204</v>
      </c>
      <c r="D2" s="304"/>
      <c r="E2" s="123"/>
      <c r="F2" s="123"/>
      <c r="G2" s="123"/>
      <c r="H2" s="123"/>
    </row>
    <row r="3" spans="2:9" s="121" customFormat="1" ht="12.75" customHeight="1" x14ac:dyDescent="0.2"/>
    <row r="4" spans="2:9" ht="16.5" customHeight="1" x14ac:dyDescent="0.2">
      <c r="C4" s="305" t="s">
        <v>86</v>
      </c>
      <c r="D4" s="305"/>
      <c r="E4" s="305"/>
    </row>
    <row r="5" spans="2:9" s="121" customFormat="1" ht="4.5" customHeight="1" x14ac:dyDescent="0.2"/>
    <row r="6" spans="2:9" ht="30.75" customHeight="1" x14ac:dyDescent="0.2">
      <c r="C6" s="306" t="s">
        <v>116</v>
      </c>
      <c r="D6" s="306"/>
      <c r="E6" s="306"/>
    </row>
    <row r="7" spans="2:9" s="121" customFormat="1" ht="6" customHeight="1" x14ac:dyDescent="0.2"/>
    <row r="8" spans="2:9" ht="21" customHeight="1" x14ac:dyDescent="0.2">
      <c r="B8" s="23"/>
      <c r="C8" s="307" t="s">
        <v>499</v>
      </c>
      <c r="D8" s="307"/>
      <c r="E8" s="307"/>
      <c r="G8" s="256" t="s">
        <v>209</v>
      </c>
      <c r="I8" s="308" t="s">
        <v>580</v>
      </c>
    </row>
    <row r="9" spans="2:9" s="121" customFormat="1" ht="6" customHeight="1" x14ac:dyDescent="0.2">
      <c r="I9" s="309"/>
    </row>
    <row r="10" spans="2:9" ht="16.5" customHeight="1" x14ac:dyDescent="0.2">
      <c r="B10" s="24"/>
      <c r="C10" s="258" t="s">
        <v>501</v>
      </c>
      <c r="I10" s="309"/>
    </row>
    <row r="11" spans="2:9" s="121" customFormat="1" ht="6" customHeight="1" x14ac:dyDescent="0.2">
      <c r="I11" s="310"/>
    </row>
    <row r="12" spans="2:9" ht="17.25" customHeight="1" thickBot="1" x14ac:dyDescent="0.25">
      <c r="B12" s="23" t="s">
        <v>113</v>
      </c>
      <c r="C12" s="253" t="s">
        <v>87</v>
      </c>
      <c r="D12" s="231">
        <f>Aprēķini!G13</f>
        <v>0</v>
      </c>
      <c r="E12" s="254" t="s">
        <v>0</v>
      </c>
      <c r="G12" s="264">
        <v>52.27</v>
      </c>
    </row>
    <row r="13" spans="2:9" ht="16.5" customHeight="1" thickBot="1" x14ac:dyDescent="0.25">
      <c r="B13" s="23">
        <v>7</v>
      </c>
      <c r="C13" s="255" t="s">
        <v>550</v>
      </c>
      <c r="D13" s="295">
        <v>0</v>
      </c>
      <c r="E13" s="254" t="s">
        <v>0</v>
      </c>
      <c r="G13" s="264">
        <v>40.700000000000003</v>
      </c>
    </row>
    <row r="14" spans="2:9" ht="25.5" customHeight="1" thickBot="1" x14ac:dyDescent="0.25">
      <c r="B14" s="23">
        <v>8</v>
      </c>
      <c r="C14" s="255" t="s">
        <v>551</v>
      </c>
      <c r="D14" s="295">
        <v>0</v>
      </c>
      <c r="E14" s="254" t="s">
        <v>0</v>
      </c>
      <c r="G14" s="264">
        <v>10.4</v>
      </c>
      <c r="H14" s="302"/>
      <c r="I14" s="302"/>
    </row>
    <row r="15" spans="2:9" ht="16.5" customHeight="1" thickBot="1" x14ac:dyDescent="0.25">
      <c r="B15" s="23">
        <v>9</v>
      </c>
      <c r="C15" s="255" t="s">
        <v>502</v>
      </c>
      <c r="D15" s="295">
        <v>0</v>
      </c>
      <c r="E15" s="254" t="s">
        <v>0</v>
      </c>
      <c r="G15" s="264">
        <v>1.2</v>
      </c>
      <c r="H15" s="302"/>
      <c r="I15" s="302"/>
    </row>
    <row r="16" spans="2:9" s="121" customFormat="1" ht="6" customHeight="1" x14ac:dyDescent="0.2"/>
    <row r="17" spans="1:9" ht="16.5" customHeight="1" x14ac:dyDescent="0.2">
      <c r="B17" s="24"/>
      <c r="C17" s="258" t="s">
        <v>500</v>
      </c>
    </row>
    <row r="18" spans="1:9" s="121" customFormat="1" ht="6" customHeight="1" thickBot="1" x14ac:dyDescent="0.25">
      <c r="H18" s="232"/>
      <c r="I18" s="232"/>
    </row>
    <row r="19" spans="1:9" ht="16.5" customHeight="1" thickBot="1" x14ac:dyDescent="0.25">
      <c r="B19" s="24"/>
      <c r="C19" s="253" t="s">
        <v>11</v>
      </c>
      <c r="D19" s="295"/>
      <c r="E19" s="254" t="s">
        <v>12</v>
      </c>
      <c r="G19" s="254">
        <v>16.190000000000001</v>
      </c>
      <c r="H19" s="303"/>
      <c r="I19" s="308" t="s">
        <v>556</v>
      </c>
    </row>
    <row r="20" spans="1:9" ht="16.5" customHeight="1" thickBot="1" x14ac:dyDescent="0.25">
      <c r="B20" s="24">
        <v>39</v>
      </c>
      <c r="C20" s="253" t="s">
        <v>504</v>
      </c>
      <c r="D20" s="231">
        <f>SUM(D21:D22)</f>
        <v>0</v>
      </c>
      <c r="E20" s="254" t="s">
        <v>12</v>
      </c>
      <c r="G20" s="254">
        <v>8.4</v>
      </c>
      <c r="H20" s="303"/>
      <c r="I20" s="309"/>
    </row>
    <row r="21" spans="1:9" ht="26.25" thickBot="1" x14ac:dyDescent="0.25">
      <c r="A21" s="281" t="s">
        <v>471</v>
      </c>
      <c r="B21" s="24"/>
      <c r="C21" s="255" t="s">
        <v>108</v>
      </c>
      <c r="D21" s="295">
        <v>0</v>
      </c>
      <c r="E21" s="254" t="s">
        <v>12</v>
      </c>
      <c r="G21" s="254">
        <v>0.8</v>
      </c>
      <c r="H21" s="303"/>
      <c r="I21" s="309"/>
    </row>
    <row r="22" spans="1:9" ht="26.25" thickBot="1" x14ac:dyDescent="0.25">
      <c r="A22" s="282" t="s">
        <v>472</v>
      </c>
      <c r="B22" s="24"/>
      <c r="C22" s="255" t="s">
        <v>109</v>
      </c>
      <c r="D22" s="295">
        <v>0</v>
      </c>
      <c r="E22" s="254" t="s">
        <v>12</v>
      </c>
      <c r="G22" s="254">
        <v>7.6</v>
      </c>
      <c r="H22" s="303"/>
      <c r="I22" s="309"/>
    </row>
    <row r="23" spans="1:9" ht="16.5" customHeight="1" thickBot="1" x14ac:dyDescent="0.25">
      <c r="A23" s="281"/>
      <c r="B23" s="24">
        <v>40</v>
      </c>
      <c r="C23" s="253" t="s">
        <v>505</v>
      </c>
      <c r="D23" s="231">
        <f>SUM(D24:D25)</f>
        <v>0</v>
      </c>
      <c r="E23" s="254" t="s">
        <v>12</v>
      </c>
      <c r="G23" s="254">
        <v>5.69</v>
      </c>
      <c r="H23" s="303"/>
      <c r="I23" s="309"/>
    </row>
    <row r="24" spans="1:9" ht="16.5" customHeight="1" thickBot="1" x14ac:dyDescent="0.25">
      <c r="A24" s="281" t="s">
        <v>471</v>
      </c>
      <c r="B24" s="24"/>
      <c r="C24" s="255" t="s">
        <v>450</v>
      </c>
      <c r="D24" s="295">
        <v>0</v>
      </c>
      <c r="E24" s="254" t="s">
        <v>12</v>
      </c>
      <c r="G24" s="254">
        <v>0.82</v>
      </c>
      <c r="H24" s="303"/>
      <c r="I24" s="309"/>
    </row>
    <row r="25" spans="1:9" ht="16.5" customHeight="1" thickBot="1" x14ac:dyDescent="0.25">
      <c r="A25" s="282" t="s">
        <v>472</v>
      </c>
      <c r="B25" s="24"/>
      <c r="C25" s="255" t="s">
        <v>449</v>
      </c>
      <c r="D25" s="295">
        <v>0</v>
      </c>
      <c r="E25" s="254" t="s">
        <v>12</v>
      </c>
      <c r="G25" s="254">
        <v>4.87</v>
      </c>
      <c r="H25" s="303"/>
      <c r="I25" s="309"/>
    </row>
    <row r="26" spans="1:9" ht="16.5" customHeight="1" thickBot="1" x14ac:dyDescent="0.25">
      <c r="A26" s="281"/>
      <c r="B26" s="24">
        <v>41</v>
      </c>
      <c r="C26" s="253" t="s">
        <v>506</v>
      </c>
      <c r="D26" s="231">
        <f>SUM(D27:D31)</f>
        <v>0</v>
      </c>
      <c r="E26" s="254" t="s">
        <v>12</v>
      </c>
      <c r="G26" s="254">
        <v>2.2599999999999998</v>
      </c>
      <c r="H26" s="303"/>
      <c r="I26" s="309"/>
    </row>
    <row r="27" spans="1:9" ht="16.5" customHeight="1" thickBot="1" x14ac:dyDescent="0.25">
      <c r="A27" s="281" t="s">
        <v>471</v>
      </c>
      <c r="B27" s="24"/>
      <c r="C27" s="255" t="s">
        <v>211</v>
      </c>
      <c r="D27" s="295">
        <v>0</v>
      </c>
      <c r="E27" s="254" t="s">
        <v>12</v>
      </c>
      <c r="G27" s="254">
        <v>0.1</v>
      </c>
      <c r="H27" s="303"/>
      <c r="I27" s="309"/>
    </row>
    <row r="28" spans="1:9" ht="64.5" thickBot="1" x14ac:dyDescent="0.25">
      <c r="A28" s="283" t="s">
        <v>472</v>
      </c>
      <c r="B28" s="24"/>
      <c r="C28" s="255" t="s">
        <v>446</v>
      </c>
      <c r="D28" s="295">
        <v>0</v>
      </c>
      <c r="E28" s="254" t="s">
        <v>12</v>
      </c>
      <c r="G28" s="254">
        <v>1.6</v>
      </c>
      <c r="H28" s="303"/>
      <c r="I28" s="309"/>
    </row>
    <row r="29" spans="1:9" ht="26.25" thickBot="1" x14ac:dyDescent="0.25">
      <c r="A29" s="281" t="s">
        <v>471</v>
      </c>
      <c r="B29" s="24"/>
      <c r="C29" s="255" t="s">
        <v>447</v>
      </c>
      <c r="D29" s="295">
        <v>0</v>
      </c>
      <c r="E29" s="254" t="s">
        <v>12</v>
      </c>
      <c r="G29" s="254">
        <v>0.01</v>
      </c>
      <c r="H29" s="303"/>
      <c r="I29" s="309"/>
    </row>
    <row r="30" spans="1:9" ht="16.5" customHeight="1" thickBot="1" x14ac:dyDescent="0.25">
      <c r="A30" s="282" t="s">
        <v>472</v>
      </c>
      <c r="B30" s="24"/>
      <c r="C30" s="255" t="s">
        <v>107</v>
      </c>
      <c r="D30" s="295">
        <v>0</v>
      </c>
      <c r="E30" s="254" t="s">
        <v>12</v>
      </c>
      <c r="G30" s="254">
        <v>0.12</v>
      </c>
      <c r="H30" s="303"/>
      <c r="I30" s="309"/>
    </row>
    <row r="31" spans="1:9" ht="16.5" customHeight="1" thickBot="1" x14ac:dyDescent="0.25">
      <c r="A31" s="281" t="s">
        <v>471</v>
      </c>
      <c r="B31" s="24"/>
      <c r="C31" s="255" t="s">
        <v>448</v>
      </c>
      <c r="D31" s="295">
        <v>0</v>
      </c>
      <c r="E31" s="254" t="s">
        <v>12</v>
      </c>
      <c r="G31" s="254">
        <v>0.43</v>
      </c>
      <c r="H31" s="303"/>
      <c r="I31" s="309"/>
    </row>
    <row r="32" spans="1:9" ht="16.5" customHeight="1" thickBot="1" x14ac:dyDescent="0.25">
      <c r="A32" s="284"/>
      <c r="B32" s="24"/>
      <c r="C32" s="253" t="s">
        <v>507</v>
      </c>
      <c r="D32" s="275"/>
      <c r="E32" s="254"/>
      <c r="G32" s="254"/>
      <c r="H32" s="303"/>
      <c r="I32" s="309"/>
    </row>
    <row r="33" spans="1:9" ht="16.5" customHeight="1" thickBot="1" x14ac:dyDescent="0.25">
      <c r="A33" s="281" t="s">
        <v>471</v>
      </c>
      <c r="B33" s="24">
        <v>42</v>
      </c>
      <c r="C33" s="255" t="s">
        <v>25</v>
      </c>
      <c r="D33" s="295">
        <v>0</v>
      </c>
      <c r="E33" s="254" t="s">
        <v>12</v>
      </c>
      <c r="G33" s="254">
        <v>1.02</v>
      </c>
      <c r="H33" s="303"/>
      <c r="I33" s="309"/>
    </row>
    <row r="34" spans="1:9" ht="16.5" customHeight="1" thickBot="1" x14ac:dyDescent="0.25">
      <c r="A34" s="281" t="s">
        <v>471</v>
      </c>
      <c r="B34" s="24">
        <v>43</v>
      </c>
      <c r="C34" s="255" t="s">
        <v>26</v>
      </c>
      <c r="D34" s="295">
        <v>0</v>
      </c>
      <c r="E34" s="254" t="s">
        <v>12</v>
      </c>
      <c r="G34" s="254">
        <v>0.44</v>
      </c>
      <c r="H34" s="303"/>
      <c r="I34" s="309"/>
    </row>
    <row r="35" spans="1:9" ht="16.5" customHeight="1" thickBot="1" x14ac:dyDescent="0.25">
      <c r="A35" s="281" t="s">
        <v>471</v>
      </c>
      <c r="B35" s="24">
        <v>44</v>
      </c>
      <c r="C35" s="255" t="s">
        <v>27</v>
      </c>
      <c r="D35" s="295">
        <v>0</v>
      </c>
      <c r="E35" s="254" t="s">
        <v>12</v>
      </c>
      <c r="G35" s="254">
        <v>0.79</v>
      </c>
      <c r="H35" s="303"/>
      <c r="I35" s="309"/>
    </row>
    <row r="36" spans="1:9" ht="16.5" customHeight="1" thickBot="1" x14ac:dyDescent="0.25">
      <c r="A36" s="281" t="s">
        <v>471</v>
      </c>
      <c r="B36" s="24">
        <v>45</v>
      </c>
      <c r="C36" s="255" t="s">
        <v>28</v>
      </c>
      <c r="D36" s="295">
        <v>0</v>
      </c>
      <c r="E36" s="254" t="s">
        <v>12</v>
      </c>
      <c r="G36" s="254">
        <v>4.67</v>
      </c>
      <c r="H36" s="303"/>
      <c r="I36" s="309"/>
    </row>
    <row r="37" spans="1:9" ht="16.5" customHeight="1" thickBot="1" x14ac:dyDescent="0.25">
      <c r="A37" s="281" t="s">
        <v>471</v>
      </c>
      <c r="B37" s="24">
        <v>46</v>
      </c>
      <c r="C37" s="255" t="s">
        <v>29</v>
      </c>
      <c r="D37" s="295">
        <v>0</v>
      </c>
      <c r="E37" s="254" t="s">
        <v>12</v>
      </c>
      <c r="G37" s="254">
        <v>0.08</v>
      </c>
      <c r="H37" s="303"/>
      <c r="I37" s="309"/>
    </row>
    <row r="38" spans="1:9" ht="16.5" customHeight="1" thickBot="1" x14ac:dyDescent="0.25">
      <c r="A38" s="281" t="s">
        <v>471</v>
      </c>
      <c r="B38" s="24">
        <v>47</v>
      </c>
      <c r="C38" s="255" t="s">
        <v>30</v>
      </c>
      <c r="D38" s="295">
        <v>0</v>
      </c>
      <c r="E38" s="254" t="s">
        <v>12</v>
      </c>
      <c r="G38" s="254">
        <v>0.26</v>
      </c>
      <c r="H38" s="303"/>
      <c r="I38" s="310"/>
    </row>
    <row r="39" spans="1:9" s="121" customFormat="1" ht="6" customHeight="1" x14ac:dyDescent="0.2"/>
    <row r="40" spans="1:9" s="121" customFormat="1" ht="11.25" customHeight="1" x14ac:dyDescent="0.2">
      <c r="I40" s="232"/>
    </row>
    <row r="41" spans="1:9" s="121" customFormat="1" ht="19.5" customHeight="1" thickBot="1" x14ac:dyDescent="0.25">
      <c r="C41" s="257" t="s">
        <v>552</v>
      </c>
      <c r="H41" s="232"/>
    </row>
    <row r="42" spans="1:9" s="121" customFormat="1" ht="19.5" customHeight="1" thickBot="1" x14ac:dyDescent="0.25">
      <c r="C42" s="255" t="s">
        <v>553</v>
      </c>
      <c r="D42" s="295">
        <v>0</v>
      </c>
      <c r="E42" s="254" t="s">
        <v>196</v>
      </c>
      <c r="G42" s="263">
        <v>3900.8</v>
      </c>
      <c r="H42" s="232"/>
      <c r="I42" s="316" t="s">
        <v>581</v>
      </c>
    </row>
    <row r="43" spans="1:9" s="121" customFormat="1" ht="19.5" customHeight="1" thickBot="1" x14ac:dyDescent="0.25">
      <c r="C43" s="255" t="s">
        <v>559</v>
      </c>
      <c r="D43" s="295">
        <v>0</v>
      </c>
      <c r="E43" s="254" t="s">
        <v>196</v>
      </c>
      <c r="G43" s="263">
        <v>2778.4</v>
      </c>
      <c r="H43" s="232"/>
      <c r="I43" s="316"/>
    </row>
    <row r="44" spans="1:9" s="121" customFormat="1" ht="15.75" customHeight="1" x14ac:dyDescent="0.2">
      <c r="I44" s="316"/>
    </row>
    <row r="45" spans="1:9" s="121" customFormat="1" ht="21" customHeight="1" x14ac:dyDescent="0.2">
      <c r="C45" s="257" t="s">
        <v>503</v>
      </c>
      <c r="H45" s="232"/>
      <c r="I45" s="232"/>
    </row>
    <row r="46" spans="1:9" ht="21" customHeight="1" x14ac:dyDescent="0.2">
      <c r="B46" s="23">
        <v>7</v>
      </c>
      <c r="C46" s="255" t="s">
        <v>554</v>
      </c>
      <c r="D46" s="296">
        <v>100</v>
      </c>
      <c r="E46" s="254" t="s">
        <v>508</v>
      </c>
      <c r="G46" s="263">
        <v>100</v>
      </c>
      <c r="I46" s="308" t="s">
        <v>582</v>
      </c>
    </row>
    <row r="47" spans="1:9" ht="21" customHeight="1" x14ac:dyDescent="0.2">
      <c r="B47" s="23">
        <v>8</v>
      </c>
      <c r="C47" s="255" t="s">
        <v>555</v>
      </c>
      <c r="D47" s="296">
        <v>100</v>
      </c>
      <c r="E47" s="254" t="s">
        <v>508</v>
      </c>
      <c r="G47" s="263">
        <v>100</v>
      </c>
      <c r="H47" s="232"/>
      <c r="I47" s="310"/>
    </row>
    <row r="48" spans="1:9" s="121" customFormat="1" ht="7.7" customHeight="1" x14ac:dyDescent="0.2"/>
    <row r="49" spans="1:34" ht="20.25" customHeight="1" x14ac:dyDescent="0.2">
      <c r="B49" s="24"/>
      <c r="C49" s="307" t="s">
        <v>527</v>
      </c>
      <c r="D49" s="307"/>
      <c r="E49" s="307"/>
    </row>
    <row r="50" spans="1:34" ht="9.75" customHeight="1" x14ac:dyDescent="0.2">
      <c r="B50" s="24"/>
    </row>
    <row r="51" spans="1:34" ht="16.5" customHeight="1" x14ac:dyDescent="0.2">
      <c r="B51" s="24">
        <v>51</v>
      </c>
      <c r="C51" s="266" t="s">
        <v>162</v>
      </c>
      <c r="D51" s="267">
        <f>Aprēķini!G47</f>
        <v>0</v>
      </c>
      <c r="E51" s="268" t="s">
        <v>1</v>
      </c>
      <c r="G51" s="263">
        <v>43258.32</v>
      </c>
      <c r="H51" s="153"/>
      <c r="I51" s="153"/>
    </row>
    <row r="52" spans="1:34" s="121" customFormat="1" ht="7.7" customHeight="1" x14ac:dyDescent="0.2"/>
    <row r="53" spans="1:34" ht="16.5" customHeight="1" thickBot="1" x14ac:dyDescent="0.25">
      <c r="B53" s="24"/>
      <c r="C53" s="257" t="s">
        <v>528</v>
      </c>
      <c r="D53" s="267">
        <f>D54+D56</f>
        <v>0</v>
      </c>
      <c r="E53" s="268" t="s">
        <v>1</v>
      </c>
      <c r="G53" s="263">
        <v>9839.98</v>
      </c>
    </row>
    <row r="54" spans="1:34" ht="13.5" thickBot="1" x14ac:dyDescent="0.25">
      <c r="A54" s="175"/>
      <c r="B54" s="24"/>
      <c r="C54" s="269" t="s">
        <v>455</v>
      </c>
      <c r="D54" s="295">
        <v>0</v>
      </c>
      <c r="E54" s="268" t="s">
        <v>1</v>
      </c>
      <c r="G54" s="263">
        <v>7831</v>
      </c>
      <c r="H54" s="171"/>
      <c r="I54" s="171"/>
    </row>
    <row r="55" spans="1:34" ht="16.5" customHeight="1" thickBot="1" x14ac:dyDescent="0.25">
      <c r="B55" s="24"/>
      <c r="C55" s="269" t="s">
        <v>565</v>
      </c>
      <c r="D55" s="295">
        <v>0</v>
      </c>
      <c r="E55" s="268" t="s">
        <v>1</v>
      </c>
      <c r="G55" s="263">
        <v>321</v>
      </c>
      <c r="H55" s="172"/>
      <c r="I55" s="172"/>
      <c r="J55" s="1"/>
      <c r="K55" s="1"/>
      <c r="L55" s="1"/>
      <c r="M55" s="1"/>
      <c r="N55" s="1"/>
      <c r="O55" s="1"/>
      <c r="P55" s="1"/>
      <c r="Q55" s="1"/>
      <c r="R55" s="1"/>
      <c r="S55" s="1"/>
      <c r="T55" s="1"/>
      <c r="U55" s="1"/>
      <c r="V55" s="1"/>
      <c r="W55" s="1"/>
      <c r="X55" s="1"/>
      <c r="Y55" s="1"/>
      <c r="Z55" s="1"/>
      <c r="AA55" s="1"/>
      <c r="AB55" s="1"/>
      <c r="AC55" s="1"/>
      <c r="AD55" s="1"/>
      <c r="AE55" s="1"/>
      <c r="AF55" s="1"/>
      <c r="AG55" s="1"/>
      <c r="AH55" s="1"/>
    </row>
    <row r="56" spans="1:34" ht="13.5" thickBot="1" x14ac:dyDescent="0.25">
      <c r="A56" s="174"/>
      <c r="B56" s="24"/>
      <c r="C56" s="269" t="s">
        <v>199</v>
      </c>
      <c r="D56" s="295">
        <v>0</v>
      </c>
      <c r="E56" s="268" t="s">
        <v>1</v>
      </c>
      <c r="G56" s="263">
        <v>1687</v>
      </c>
      <c r="H56" s="286"/>
      <c r="I56" s="171"/>
    </row>
    <row r="57" spans="1:34" s="121" customFormat="1" ht="6" customHeight="1" x14ac:dyDescent="0.2"/>
    <row r="58" spans="1:34" ht="16.5" customHeight="1" x14ac:dyDescent="0.2">
      <c r="B58" s="24"/>
      <c r="C58" s="257" t="s">
        <v>529</v>
      </c>
      <c r="D58" s="267">
        <f>Aprēķini!G49</f>
        <v>0</v>
      </c>
      <c r="E58" s="272"/>
      <c r="G58" s="267">
        <v>31007.58</v>
      </c>
    </row>
    <row r="59" spans="1:34" ht="16.5" customHeight="1" x14ac:dyDescent="0.2">
      <c r="B59" s="24"/>
      <c r="C59" s="270"/>
      <c r="D59" s="231" t="s">
        <v>1</v>
      </c>
      <c r="E59" s="272" t="s">
        <v>190</v>
      </c>
      <c r="G59" s="231" t="s">
        <v>1</v>
      </c>
      <c r="H59" s="272" t="s">
        <v>190</v>
      </c>
    </row>
    <row r="60" spans="1:34" ht="16.5" customHeight="1" thickBot="1" x14ac:dyDescent="0.25">
      <c r="B60" s="24">
        <v>69</v>
      </c>
      <c r="C60" s="270" t="s">
        <v>530</v>
      </c>
      <c r="D60" s="274">
        <f>SUM(D61:D64)</f>
        <v>0</v>
      </c>
      <c r="E60" s="273">
        <f>SUM(E61:E64)</f>
        <v>0</v>
      </c>
      <c r="G60" s="263">
        <v>27436.94</v>
      </c>
      <c r="H60" s="273">
        <f>SUM(H61:H64)</f>
        <v>93.81</v>
      </c>
      <c r="I60" s="153"/>
    </row>
    <row r="61" spans="1:34" ht="16.5" customHeight="1" thickBot="1" x14ac:dyDescent="0.25">
      <c r="B61" s="24"/>
      <c r="C61" s="271" t="s">
        <v>235</v>
      </c>
      <c r="D61" s="295">
        <v>0</v>
      </c>
      <c r="E61" s="295">
        <v>0</v>
      </c>
      <c r="G61" s="263">
        <v>25578</v>
      </c>
      <c r="H61" s="277">
        <v>84.92</v>
      </c>
      <c r="I61" s="124"/>
    </row>
    <row r="62" spans="1:34" ht="16.5" customHeight="1" thickBot="1" x14ac:dyDescent="0.25">
      <c r="B62" s="24"/>
      <c r="C62" s="271" t="s">
        <v>234</v>
      </c>
      <c r="D62" s="295">
        <v>0</v>
      </c>
      <c r="E62" s="295">
        <v>0</v>
      </c>
      <c r="G62" s="263">
        <v>1393</v>
      </c>
      <c r="H62" s="277">
        <v>6.6</v>
      </c>
      <c r="I62" s="152"/>
    </row>
    <row r="63" spans="1:34" ht="16.5" customHeight="1" thickBot="1" x14ac:dyDescent="0.25">
      <c r="B63" s="24"/>
      <c r="C63" s="271" t="s">
        <v>233</v>
      </c>
      <c r="D63" s="295">
        <v>0</v>
      </c>
      <c r="E63" s="295">
        <v>0</v>
      </c>
      <c r="G63" s="263" t="s">
        <v>579</v>
      </c>
      <c r="H63" s="277"/>
      <c r="I63" s="152"/>
    </row>
    <row r="64" spans="1:34" ht="16.5" customHeight="1" thickBot="1" x14ac:dyDescent="0.25">
      <c r="B64" s="24"/>
      <c r="C64" s="271" t="s">
        <v>236</v>
      </c>
      <c r="D64" s="295">
        <v>0</v>
      </c>
      <c r="E64" s="295">
        <v>0</v>
      </c>
      <c r="G64" s="263">
        <v>466</v>
      </c>
      <c r="H64" s="277">
        <v>2.2900000000000063</v>
      </c>
      <c r="I64" s="152"/>
    </row>
    <row r="65" spans="1:34" ht="13.5" thickBot="1" x14ac:dyDescent="0.25">
      <c r="B65" s="24">
        <v>70</v>
      </c>
      <c r="C65" s="270" t="s">
        <v>531</v>
      </c>
      <c r="D65" s="295">
        <v>0</v>
      </c>
      <c r="E65" s="268"/>
      <c r="G65" s="263">
        <v>3570.64</v>
      </c>
      <c r="H65" s="153"/>
      <c r="I65" s="153"/>
    </row>
    <row r="66" spans="1:34" ht="13.5" thickBot="1" x14ac:dyDescent="0.25">
      <c r="B66" s="48">
        <v>71</v>
      </c>
      <c r="C66" s="271" t="s">
        <v>523</v>
      </c>
      <c r="D66" s="295">
        <v>0</v>
      </c>
      <c r="E66" s="268"/>
      <c r="G66" s="275">
        <v>7.37</v>
      </c>
      <c r="H66" s="152"/>
      <c r="I66" s="152"/>
      <c r="J66" s="1"/>
      <c r="K66" s="1"/>
      <c r="L66" s="1"/>
      <c r="M66" s="1"/>
      <c r="N66" s="1"/>
      <c r="O66" s="1"/>
      <c r="P66" s="1"/>
      <c r="Q66" s="1"/>
      <c r="R66" s="1"/>
      <c r="S66" s="1"/>
      <c r="T66" s="1"/>
      <c r="U66" s="1"/>
      <c r="V66" s="1"/>
      <c r="W66" s="1"/>
      <c r="X66" s="1"/>
      <c r="Y66" s="1"/>
      <c r="Z66" s="1"/>
      <c r="AA66" s="1"/>
      <c r="AB66" s="1"/>
      <c r="AC66" s="1"/>
      <c r="AD66" s="1"/>
      <c r="AE66" s="1"/>
      <c r="AF66" s="1"/>
      <c r="AG66" s="1"/>
      <c r="AH66" s="1"/>
    </row>
    <row r="67" spans="1:34" ht="16.5" customHeight="1" thickBot="1" x14ac:dyDescent="0.25">
      <c r="B67" s="24"/>
      <c r="C67" s="271" t="s">
        <v>564</v>
      </c>
      <c r="D67" s="295">
        <v>0</v>
      </c>
      <c r="E67" s="268" t="s">
        <v>1</v>
      </c>
      <c r="G67" s="275">
        <v>0</v>
      </c>
      <c r="H67" s="172"/>
      <c r="I67" s="172"/>
      <c r="J67" s="1"/>
      <c r="K67" s="1"/>
      <c r="L67" s="1"/>
      <c r="M67" s="1"/>
      <c r="N67" s="1"/>
      <c r="O67" s="1"/>
      <c r="P67" s="1"/>
      <c r="Q67" s="1"/>
      <c r="R67" s="1"/>
      <c r="S67" s="1"/>
      <c r="T67" s="1"/>
      <c r="U67" s="1"/>
      <c r="V67" s="1"/>
      <c r="W67" s="1"/>
      <c r="X67" s="1"/>
      <c r="Y67" s="1"/>
      <c r="Z67" s="1"/>
      <c r="AA67" s="1"/>
      <c r="AB67" s="1"/>
      <c r="AC67" s="1"/>
      <c r="AD67" s="1"/>
      <c r="AE67" s="1"/>
      <c r="AF67" s="1"/>
      <c r="AG67" s="1"/>
      <c r="AH67" s="1"/>
    </row>
    <row r="68" spans="1:34" ht="16.5" customHeight="1" thickBot="1" x14ac:dyDescent="0.25">
      <c r="B68" s="24"/>
      <c r="C68" s="271" t="s">
        <v>563</v>
      </c>
      <c r="D68" s="295">
        <v>0</v>
      </c>
      <c r="E68" s="268" t="s">
        <v>1</v>
      </c>
      <c r="G68" s="275">
        <v>805.9</v>
      </c>
      <c r="H68" s="172"/>
      <c r="I68" s="172"/>
      <c r="J68" s="1"/>
      <c r="K68" s="1"/>
      <c r="L68" s="1"/>
      <c r="M68" s="1"/>
      <c r="N68" s="1"/>
      <c r="O68" s="1"/>
      <c r="P68" s="1"/>
      <c r="Q68" s="1"/>
      <c r="R68" s="1"/>
      <c r="S68" s="1"/>
      <c r="T68" s="1"/>
      <c r="U68" s="1"/>
      <c r="V68" s="1"/>
      <c r="W68" s="1"/>
      <c r="X68" s="1"/>
      <c r="Y68" s="1"/>
      <c r="Z68" s="1"/>
      <c r="AA68" s="1"/>
      <c r="AB68" s="1"/>
      <c r="AC68" s="1"/>
      <c r="AD68" s="1"/>
      <c r="AE68" s="1"/>
      <c r="AF68" s="1"/>
      <c r="AG68" s="1"/>
      <c r="AH68" s="1"/>
    </row>
    <row r="69" spans="1:34" ht="16.5" customHeight="1" thickBot="1" x14ac:dyDescent="0.25">
      <c r="A69" s="230"/>
      <c r="B69" s="24"/>
      <c r="C69" s="270" t="s">
        <v>532</v>
      </c>
      <c r="D69" s="295">
        <v>0</v>
      </c>
      <c r="E69" s="268" t="s">
        <v>1</v>
      </c>
      <c r="G69" s="263">
        <v>1582.54</v>
      </c>
      <c r="H69" s="152"/>
      <c r="I69" s="152"/>
      <c r="J69" s="1"/>
      <c r="K69" s="1"/>
      <c r="L69" s="1"/>
      <c r="M69" s="1"/>
      <c r="N69" s="1"/>
      <c r="O69" s="1"/>
      <c r="P69" s="1"/>
      <c r="Q69" s="1"/>
      <c r="R69" s="1"/>
      <c r="S69" s="1"/>
      <c r="T69" s="1"/>
      <c r="U69" s="1"/>
      <c r="V69" s="1"/>
      <c r="W69" s="1"/>
      <c r="X69" s="1"/>
      <c r="Y69" s="1"/>
      <c r="Z69" s="1"/>
      <c r="AA69" s="1"/>
      <c r="AB69" s="1"/>
      <c r="AC69" s="1"/>
      <c r="AD69" s="1"/>
      <c r="AE69" s="1"/>
      <c r="AF69" s="1"/>
      <c r="AG69" s="1"/>
      <c r="AH69" s="1"/>
    </row>
    <row r="70" spans="1:34" s="121" customFormat="1" ht="6" customHeight="1" thickBot="1" x14ac:dyDescent="0.25"/>
    <row r="71" spans="1:34" ht="32.25" thickBot="1" x14ac:dyDescent="0.25">
      <c r="B71" s="24" t="s">
        <v>151</v>
      </c>
      <c r="C71" s="257" t="s">
        <v>533</v>
      </c>
      <c r="D71" s="295">
        <v>0</v>
      </c>
      <c r="E71" s="268" t="s">
        <v>1</v>
      </c>
      <c r="G71" s="276">
        <v>2410.7600000000002</v>
      </c>
      <c r="J71" s="1"/>
      <c r="K71" s="1"/>
      <c r="L71" s="1"/>
      <c r="M71" s="1"/>
      <c r="N71" s="1"/>
      <c r="O71" s="1"/>
      <c r="P71" s="1"/>
      <c r="Q71" s="1"/>
      <c r="R71" s="1"/>
      <c r="S71" s="1"/>
      <c r="T71" s="1"/>
      <c r="U71" s="1"/>
      <c r="V71" s="1"/>
      <c r="W71" s="1"/>
      <c r="X71" s="1"/>
      <c r="Y71" s="1"/>
      <c r="Z71" s="1"/>
      <c r="AA71" s="1"/>
      <c r="AB71" s="1"/>
      <c r="AC71" s="1"/>
      <c r="AD71" s="1"/>
      <c r="AE71" s="1"/>
      <c r="AF71" s="1"/>
      <c r="AG71" s="1"/>
      <c r="AH71" s="1"/>
    </row>
    <row r="72" spans="1:34" s="121" customFormat="1" ht="7.7" customHeight="1" x14ac:dyDescent="0.2"/>
    <row r="73" spans="1:34" ht="22.5" customHeight="1" x14ac:dyDescent="0.2">
      <c r="B73" s="24"/>
      <c r="C73" s="311" t="s">
        <v>534</v>
      </c>
      <c r="D73" s="312"/>
      <c r="E73" s="313"/>
      <c r="J73" s="1"/>
      <c r="K73" s="1"/>
      <c r="L73" s="1"/>
      <c r="M73" s="1"/>
      <c r="N73" s="1"/>
      <c r="O73" s="1"/>
      <c r="P73" s="1"/>
      <c r="Q73" s="1"/>
      <c r="R73" s="1"/>
      <c r="S73" s="1"/>
      <c r="T73" s="1"/>
      <c r="U73" s="1"/>
      <c r="V73" s="1"/>
      <c r="W73" s="1"/>
      <c r="X73" s="1"/>
      <c r="Y73" s="1"/>
      <c r="Z73" s="1"/>
      <c r="AA73" s="1"/>
      <c r="AB73" s="1"/>
      <c r="AC73" s="1"/>
      <c r="AD73" s="1"/>
      <c r="AE73" s="1"/>
      <c r="AF73" s="1"/>
      <c r="AG73" s="1"/>
      <c r="AH73" s="1"/>
    </row>
    <row r="74" spans="1:34" s="121" customFormat="1" ht="6" customHeight="1" x14ac:dyDescent="0.2"/>
    <row r="75" spans="1:34" ht="16.5" customHeight="1" x14ac:dyDescent="0.2">
      <c r="B75" s="24">
        <v>105</v>
      </c>
      <c r="C75" s="257" t="s">
        <v>84</v>
      </c>
      <c r="D75" s="259">
        <f>D79+D85+D90+D97+D102+D108</f>
        <v>0</v>
      </c>
      <c r="E75" s="260" t="s">
        <v>1</v>
      </c>
      <c r="G75" s="263">
        <v>48977.58</v>
      </c>
      <c r="J75" s="1"/>
      <c r="K75" s="1"/>
      <c r="L75" s="1"/>
      <c r="M75" s="1"/>
      <c r="N75" s="1"/>
      <c r="O75" s="1"/>
      <c r="P75" s="1"/>
      <c r="Q75" s="1"/>
      <c r="R75" s="1"/>
      <c r="S75" s="1"/>
      <c r="T75" s="1"/>
      <c r="U75" s="1"/>
      <c r="V75" s="1"/>
      <c r="W75" s="1"/>
      <c r="X75" s="1"/>
      <c r="Y75" s="1"/>
      <c r="Z75" s="1"/>
      <c r="AA75" s="1"/>
      <c r="AB75" s="1"/>
      <c r="AC75" s="1"/>
      <c r="AD75" s="1"/>
      <c r="AE75" s="1"/>
      <c r="AF75" s="1"/>
      <c r="AG75" s="1"/>
      <c r="AH75" s="1"/>
    </row>
    <row r="76" spans="1:34" s="121" customFormat="1" ht="6" customHeight="1" thickBot="1" x14ac:dyDescent="0.25"/>
    <row r="77" spans="1:34" ht="16.5" customHeight="1" thickBot="1" x14ac:dyDescent="0.25">
      <c r="B77" s="24"/>
      <c r="C77" s="261" t="s">
        <v>535</v>
      </c>
      <c r="D77" s="295">
        <v>0</v>
      </c>
      <c r="E77" s="260" t="s">
        <v>1</v>
      </c>
      <c r="G77" s="263">
        <v>327.47000000000003</v>
      </c>
      <c r="H77" s="152"/>
      <c r="I77" s="308" t="s">
        <v>583</v>
      </c>
      <c r="J77" s="1"/>
      <c r="K77" s="1"/>
      <c r="L77" s="1"/>
      <c r="M77" s="1"/>
      <c r="N77" s="1"/>
      <c r="O77" s="1"/>
      <c r="P77" s="1"/>
      <c r="Q77" s="1"/>
      <c r="R77" s="1"/>
      <c r="S77" s="1"/>
      <c r="T77" s="1"/>
      <c r="U77" s="1"/>
      <c r="V77" s="1"/>
      <c r="W77" s="1"/>
      <c r="X77" s="1"/>
      <c r="Y77" s="1"/>
      <c r="Z77" s="1"/>
      <c r="AA77" s="1"/>
      <c r="AB77" s="1"/>
      <c r="AC77" s="1"/>
      <c r="AD77" s="1"/>
      <c r="AE77" s="1"/>
      <c r="AF77" s="1"/>
      <c r="AG77" s="1"/>
      <c r="AH77" s="1"/>
    </row>
    <row r="78" spans="1:34" s="121" customFormat="1" ht="6" customHeight="1" x14ac:dyDescent="0.2">
      <c r="I78" s="309"/>
    </row>
    <row r="79" spans="1:34" ht="16.5" customHeight="1" thickBot="1" x14ac:dyDescent="0.25">
      <c r="B79" s="24"/>
      <c r="C79" s="261" t="s">
        <v>536</v>
      </c>
      <c r="D79" s="249">
        <f>SUM(D80:D83)</f>
        <v>0</v>
      </c>
      <c r="E79" s="260" t="s">
        <v>1</v>
      </c>
      <c r="G79" s="263">
        <v>6503.2</v>
      </c>
      <c r="I79" s="309"/>
      <c r="J79" s="1"/>
      <c r="K79" s="1"/>
      <c r="L79" s="1"/>
      <c r="M79" s="1"/>
      <c r="N79" s="1"/>
      <c r="O79" s="1"/>
      <c r="P79" s="1"/>
      <c r="Q79" s="1"/>
      <c r="R79" s="1"/>
      <c r="S79" s="1"/>
      <c r="T79" s="1"/>
      <c r="U79" s="1"/>
      <c r="V79" s="1"/>
      <c r="W79" s="1"/>
      <c r="X79" s="1"/>
      <c r="Y79" s="1"/>
      <c r="Z79" s="1"/>
      <c r="AA79" s="1"/>
      <c r="AB79" s="1"/>
      <c r="AC79" s="1"/>
      <c r="AD79" s="1"/>
      <c r="AE79" s="1"/>
      <c r="AF79" s="1"/>
      <c r="AG79" s="1"/>
      <c r="AH79" s="1"/>
    </row>
    <row r="80" spans="1:34" ht="16.5" customHeight="1" thickBot="1" x14ac:dyDescent="0.25">
      <c r="A80" s="170"/>
      <c r="B80" s="24"/>
      <c r="C80" s="262" t="s">
        <v>40</v>
      </c>
      <c r="D80" s="295">
        <v>0</v>
      </c>
      <c r="E80" s="260" t="s">
        <v>1</v>
      </c>
      <c r="G80" s="263">
        <v>576.70000000000005</v>
      </c>
      <c r="I80" s="309"/>
      <c r="J80" s="1"/>
      <c r="K80" s="1"/>
      <c r="L80" s="1"/>
      <c r="M80" s="1"/>
      <c r="N80" s="1"/>
      <c r="O80" s="1"/>
      <c r="P80" s="1"/>
      <c r="Q80" s="1"/>
      <c r="R80" s="1"/>
      <c r="S80" s="1"/>
      <c r="T80" s="1"/>
      <c r="U80" s="1"/>
      <c r="V80" s="1"/>
      <c r="W80" s="1"/>
      <c r="X80" s="1"/>
      <c r="Y80" s="1"/>
      <c r="Z80" s="1"/>
      <c r="AA80" s="1"/>
      <c r="AB80" s="1"/>
      <c r="AC80" s="1"/>
      <c r="AD80" s="1"/>
      <c r="AE80" s="1"/>
      <c r="AF80" s="1"/>
      <c r="AG80" s="1"/>
      <c r="AH80" s="1"/>
    </row>
    <row r="81" spans="2:34" ht="16.5" customHeight="1" thickBot="1" x14ac:dyDescent="0.25">
      <c r="B81" s="24"/>
      <c r="C81" s="262" t="s">
        <v>41</v>
      </c>
      <c r="D81" s="295">
        <v>0</v>
      </c>
      <c r="E81" s="260" t="s">
        <v>1</v>
      </c>
      <c r="G81" s="263">
        <v>1001</v>
      </c>
      <c r="I81" s="309"/>
      <c r="J81" s="1"/>
      <c r="K81" s="1"/>
      <c r="L81" s="1"/>
      <c r="M81" s="1"/>
      <c r="N81" s="1"/>
      <c r="O81" s="1"/>
      <c r="P81" s="1"/>
      <c r="Q81" s="1"/>
      <c r="R81" s="1"/>
      <c r="S81" s="1"/>
      <c r="T81" s="1"/>
      <c r="U81" s="1"/>
      <c r="V81" s="1"/>
      <c r="W81" s="1"/>
      <c r="X81" s="1"/>
      <c r="Y81" s="1"/>
      <c r="Z81" s="1"/>
      <c r="AA81" s="1"/>
      <c r="AB81" s="1"/>
      <c r="AC81" s="1"/>
      <c r="AD81" s="1"/>
      <c r="AE81" s="1"/>
      <c r="AF81" s="1"/>
      <c r="AG81" s="1"/>
      <c r="AH81" s="1"/>
    </row>
    <row r="82" spans="2:34" ht="16.5" customHeight="1" thickBot="1" x14ac:dyDescent="0.25">
      <c r="B82" s="24"/>
      <c r="C82" s="262" t="s">
        <v>42</v>
      </c>
      <c r="D82" s="295">
        <v>0</v>
      </c>
      <c r="E82" s="260" t="s">
        <v>1</v>
      </c>
      <c r="G82" s="263">
        <v>249.9</v>
      </c>
      <c r="I82" s="309"/>
      <c r="J82" s="1"/>
      <c r="K82" s="1"/>
      <c r="L82" s="1"/>
      <c r="M82" s="1"/>
      <c r="N82" s="1"/>
      <c r="O82" s="1"/>
      <c r="P82" s="1"/>
      <c r="Q82" s="1"/>
      <c r="R82" s="1"/>
      <c r="S82" s="1"/>
      <c r="T82" s="1"/>
      <c r="U82" s="1"/>
      <c r="V82" s="1"/>
      <c r="W82" s="1"/>
      <c r="X82" s="1"/>
      <c r="Y82" s="1"/>
      <c r="Z82" s="1"/>
      <c r="AA82" s="1"/>
      <c r="AB82" s="1"/>
      <c r="AC82" s="1"/>
      <c r="AD82" s="1"/>
      <c r="AE82" s="1"/>
      <c r="AF82" s="1"/>
      <c r="AG82" s="1"/>
      <c r="AH82" s="1"/>
    </row>
    <row r="83" spans="2:34" ht="16.5" customHeight="1" thickBot="1" x14ac:dyDescent="0.25">
      <c r="B83" s="24"/>
      <c r="C83" s="262" t="s">
        <v>43</v>
      </c>
      <c r="D83" s="295">
        <v>0</v>
      </c>
      <c r="E83" s="260" t="s">
        <v>1</v>
      </c>
      <c r="G83" s="263">
        <v>495.8</v>
      </c>
      <c r="I83" s="309"/>
      <c r="J83" s="1"/>
      <c r="K83" s="1"/>
      <c r="L83" s="1"/>
      <c r="M83" s="1"/>
      <c r="N83" s="1"/>
      <c r="O83" s="1"/>
      <c r="P83" s="1"/>
      <c r="Q83" s="1"/>
      <c r="R83" s="1"/>
      <c r="S83" s="1"/>
      <c r="T83" s="1"/>
      <c r="U83" s="1"/>
      <c r="V83" s="1"/>
      <c r="W83" s="1"/>
      <c r="X83" s="1"/>
      <c r="Y83" s="1"/>
      <c r="Z83" s="1"/>
      <c r="AA83" s="1"/>
      <c r="AB83" s="1"/>
      <c r="AC83" s="1"/>
      <c r="AD83" s="1"/>
      <c r="AE83" s="1"/>
      <c r="AF83" s="1"/>
      <c r="AG83" s="1"/>
      <c r="AH83" s="1"/>
    </row>
    <row r="84" spans="2:34" s="121" customFormat="1" ht="6" customHeight="1" thickBot="1" x14ac:dyDescent="0.25">
      <c r="I84" s="309"/>
    </row>
    <row r="85" spans="2:34" ht="16.5" customHeight="1" thickBot="1" x14ac:dyDescent="0.25">
      <c r="B85" s="24">
        <v>115</v>
      </c>
      <c r="C85" s="165" t="s">
        <v>537</v>
      </c>
      <c r="D85" s="252">
        <f>Aprēķini!G89</f>
        <v>0</v>
      </c>
      <c r="E85" s="51" t="s">
        <v>1</v>
      </c>
      <c r="G85" s="250">
        <v>18769.599999999999</v>
      </c>
      <c r="I85" s="309"/>
      <c r="J85" s="1"/>
      <c r="K85" s="1"/>
      <c r="L85" s="1"/>
      <c r="M85" s="1"/>
      <c r="N85" s="1"/>
      <c r="O85" s="1"/>
      <c r="P85" s="1"/>
      <c r="Q85" s="1"/>
      <c r="R85" s="1"/>
      <c r="S85" s="1"/>
      <c r="T85" s="1"/>
      <c r="U85" s="1"/>
      <c r="V85" s="1"/>
      <c r="W85" s="1"/>
      <c r="X85" s="1"/>
      <c r="Y85" s="1"/>
      <c r="Z85" s="1"/>
      <c r="AA85" s="1"/>
      <c r="AB85" s="1"/>
      <c r="AC85" s="1"/>
      <c r="AD85" s="1"/>
      <c r="AE85" s="1"/>
      <c r="AF85" s="1"/>
      <c r="AG85" s="1"/>
      <c r="AH85" s="1"/>
    </row>
    <row r="86" spans="2:34" ht="17.25" customHeight="1" thickBot="1" x14ac:dyDescent="0.25">
      <c r="B86" s="24">
        <v>116</v>
      </c>
      <c r="C86" s="49" t="s">
        <v>165</v>
      </c>
      <c r="D86" s="295">
        <v>0</v>
      </c>
      <c r="E86" s="52" t="s">
        <v>1</v>
      </c>
      <c r="G86" s="251">
        <v>7294.7</v>
      </c>
      <c r="I86" s="309"/>
      <c r="J86" s="1"/>
      <c r="K86" s="1"/>
      <c r="L86" s="1"/>
      <c r="M86" s="1"/>
      <c r="N86" s="1"/>
      <c r="O86" s="1"/>
      <c r="P86" s="1"/>
      <c r="Q86" s="1"/>
      <c r="R86" s="1"/>
      <c r="S86" s="1"/>
      <c r="T86" s="1"/>
      <c r="U86" s="1"/>
      <c r="V86" s="1"/>
      <c r="W86" s="1"/>
      <c r="X86" s="1"/>
      <c r="Y86" s="1"/>
      <c r="Z86" s="1"/>
      <c r="AA86" s="1"/>
      <c r="AB86" s="1"/>
      <c r="AC86" s="1"/>
      <c r="AD86" s="1"/>
      <c r="AE86" s="1"/>
      <c r="AF86" s="1"/>
      <c r="AG86" s="1"/>
      <c r="AH86" s="1"/>
    </row>
    <row r="87" spans="2:34" ht="17.25" customHeight="1" thickBot="1" x14ac:dyDescent="0.25">
      <c r="B87" s="24">
        <v>118</v>
      </c>
      <c r="C87" s="49" t="s">
        <v>78</v>
      </c>
      <c r="D87" s="295">
        <v>0</v>
      </c>
      <c r="E87" s="52" t="s">
        <v>1</v>
      </c>
      <c r="G87" s="251">
        <v>992.6</v>
      </c>
      <c r="I87" s="309"/>
      <c r="J87" s="1"/>
      <c r="K87" s="1"/>
      <c r="L87" s="1"/>
      <c r="M87" s="1"/>
      <c r="N87" s="1"/>
      <c r="O87" s="1"/>
      <c r="P87" s="1"/>
      <c r="Q87" s="1"/>
      <c r="R87" s="1"/>
      <c r="S87" s="1"/>
      <c r="T87" s="1"/>
      <c r="U87" s="1"/>
      <c r="V87" s="1"/>
      <c r="W87" s="1"/>
      <c r="X87" s="1"/>
      <c r="Y87" s="1"/>
      <c r="Z87" s="1"/>
      <c r="AA87" s="1"/>
      <c r="AB87" s="1"/>
      <c r="AC87" s="1"/>
      <c r="AD87" s="1"/>
      <c r="AE87" s="1"/>
      <c r="AF87" s="1"/>
      <c r="AG87" s="1"/>
      <c r="AH87" s="1"/>
    </row>
    <row r="88" spans="2:34" ht="17.25" customHeight="1" thickBot="1" x14ac:dyDescent="0.25">
      <c r="B88" s="24">
        <v>119</v>
      </c>
      <c r="C88" s="50" t="s">
        <v>212</v>
      </c>
      <c r="D88" s="295">
        <v>0</v>
      </c>
      <c r="E88" s="54" t="s">
        <v>1</v>
      </c>
      <c r="G88" s="265">
        <v>1257.4000000000001</v>
      </c>
      <c r="I88" s="309"/>
      <c r="J88" s="1"/>
      <c r="K88" s="1"/>
      <c r="L88" s="1"/>
      <c r="M88" s="1"/>
      <c r="N88" s="1"/>
      <c r="O88" s="1"/>
      <c r="P88" s="1"/>
      <c r="Q88" s="1"/>
      <c r="R88" s="1"/>
      <c r="S88" s="1"/>
      <c r="T88" s="1"/>
      <c r="U88" s="1"/>
      <c r="V88" s="1"/>
      <c r="W88" s="1"/>
      <c r="X88" s="1"/>
      <c r="Y88" s="1"/>
      <c r="Z88" s="1"/>
      <c r="AA88" s="1"/>
      <c r="AB88" s="1"/>
      <c r="AC88" s="1"/>
      <c r="AD88" s="1"/>
      <c r="AE88" s="1"/>
      <c r="AF88" s="1"/>
      <c r="AG88" s="1"/>
      <c r="AH88" s="1"/>
    </row>
    <row r="89" spans="2:34" s="121" customFormat="1" ht="6" customHeight="1" thickBot="1" x14ac:dyDescent="0.25">
      <c r="I89" s="309"/>
    </row>
    <row r="90" spans="2:34" ht="16.5" customHeight="1" thickBot="1" x14ac:dyDescent="0.25">
      <c r="B90" s="24">
        <v>122</v>
      </c>
      <c r="C90" s="165" t="s">
        <v>538</v>
      </c>
      <c r="D90" s="252">
        <f>SUM(D91:D95)</f>
        <v>0</v>
      </c>
      <c r="E90" s="51" t="s">
        <v>1</v>
      </c>
      <c r="G90" s="250">
        <f>SUM(G91:G95)</f>
        <v>12540.5</v>
      </c>
      <c r="I90" s="309"/>
      <c r="J90" s="1"/>
      <c r="K90" s="1"/>
      <c r="L90" s="1"/>
      <c r="M90" s="1"/>
      <c r="N90" s="1"/>
      <c r="O90" s="1"/>
      <c r="P90" s="1"/>
      <c r="Q90" s="1"/>
      <c r="R90" s="1"/>
      <c r="S90" s="1"/>
      <c r="T90" s="1"/>
      <c r="U90" s="1"/>
      <c r="V90" s="1"/>
      <c r="W90" s="1"/>
      <c r="X90" s="1"/>
      <c r="Y90" s="1"/>
      <c r="Z90" s="1"/>
      <c r="AA90" s="1"/>
      <c r="AB90" s="1"/>
      <c r="AC90" s="1"/>
      <c r="AD90" s="1"/>
      <c r="AE90" s="1"/>
      <c r="AF90" s="1"/>
      <c r="AG90" s="1"/>
      <c r="AH90" s="1"/>
    </row>
    <row r="91" spans="2:34" ht="16.5" customHeight="1" thickBot="1" x14ac:dyDescent="0.25">
      <c r="B91" s="24">
        <v>123</v>
      </c>
      <c r="C91" s="53" t="s">
        <v>95</v>
      </c>
      <c r="D91" s="295">
        <v>0</v>
      </c>
      <c r="E91" s="52" t="s">
        <v>1</v>
      </c>
      <c r="G91" s="251">
        <v>3535.4</v>
      </c>
      <c r="I91" s="309"/>
      <c r="J91" s="1"/>
      <c r="K91" s="1"/>
      <c r="L91" s="1"/>
      <c r="M91" s="1"/>
      <c r="N91" s="1"/>
      <c r="O91" s="1"/>
      <c r="P91" s="1"/>
      <c r="Q91" s="1"/>
      <c r="R91" s="1"/>
      <c r="S91" s="1"/>
      <c r="T91" s="1"/>
      <c r="U91" s="1"/>
      <c r="V91" s="1"/>
      <c r="W91" s="1"/>
      <c r="X91" s="1"/>
      <c r="Y91" s="1"/>
      <c r="Z91" s="1"/>
      <c r="AA91" s="1"/>
      <c r="AB91" s="1"/>
      <c r="AC91" s="1"/>
      <c r="AD91" s="1"/>
      <c r="AE91" s="1"/>
      <c r="AF91" s="1"/>
      <c r="AG91" s="1"/>
      <c r="AH91" s="1"/>
    </row>
    <row r="92" spans="2:34" ht="16.5" customHeight="1" thickBot="1" x14ac:dyDescent="0.25">
      <c r="B92" s="24">
        <v>124</v>
      </c>
      <c r="C92" s="53" t="s">
        <v>96</v>
      </c>
      <c r="D92" s="295">
        <v>0</v>
      </c>
      <c r="E92" s="52" t="s">
        <v>1</v>
      </c>
      <c r="G92" s="251">
        <v>4630.3999999999996</v>
      </c>
      <c r="I92" s="309"/>
      <c r="J92" s="1"/>
      <c r="K92" s="1"/>
      <c r="L92" s="1"/>
      <c r="M92" s="1"/>
      <c r="N92" s="1"/>
      <c r="O92" s="1"/>
      <c r="P92" s="1"/>
      <c r="Q92" s="1"/>
      <c r="R92" s="1"/>
      <c r="S92" s="1"/>
      <c r="T92" s="1"/>
      <c r="U92" s="1"/>
      <c r="V92" s="1"/>
      <c r="W92" s="1"/>
      <c r="X92" s="1"/>
      <c r="Y92" s="1"/>
      <c r="Z92" s="1"/>
      <c r="AA92" s="1"/>
      <c r="AB92" s="1"/>
      <c r="AC92" s="1"/>
      <c r="AD92" s="1"/>
      <c r="AE92" s="1"/>
      <c r="AF92" s="1"/>
      <c r="AG92" s="1"/>
      <c r="AH92" s="1"/>
    </row>
    <row r="93" spans="2:34" ht="13.5" thickBot="1" x14ac:dyDescent="0.25">
      <c r="B93" s="24">
        <v>125</v>
      </c>
      <c r="C93" s="53" t="s">
        <v>97</v>
      </c>
      <c r="D93" s="295">
        <v>0</v>
      </c>
      <c r="E93" s="52" t="s">
        <v>1</v>
      </c>
      <c r="G93" s="251">
        <v>1389.5</v>
      </c>
      <c r="I93" s="309"/>
      <c r="J93" s="1"/>
      <c r="K93" s="1"/>
      <c r="L93" s="1"/>
      <c r="M93" s="1"/>
      <c r="N93" s="1"/>
      <c r="O93" s="1"/>
      <c r="P93" s="1"/>
      <c r="Q93" s="1"/>
      <c r="R93" s="1"/>
      <c r="S93" s="1"/>
      <c r="T93" s="1"/>
      <c r="U93" s="1"/>
      <c r="V93" s="1"/>
      <c r="W93" s="1"/>
      <c r="X93" s="1"/>
      <c r="Y93" s="1"/>
      <c r="Z93" s="1"/>
      <c r="AA93" s="1"/>
      <c r="AB93" s="1"/>
      <c r="AC93" s="1"/>
      <c r="AD93" s="1"/>
      <c r="AE93" s="1"/>
      <c r="AF93" s="1"/>
      <c r="AG93" s="1"/>
      <c r="AH93" s="1"/>
    </row>
    <row r="94" spans="2:34" ht="16.5" customHeight="1" thickBot="1" x14ac:dyDescent="0.25">
      <c r="B94" s="24">
        <v>126</v>
      </c>
      <c r="C94" s="53" t="s">
        <v>206</v>
      </c>
      <c r="D94" s="295">
        <v>0</v>
      </c>
      <c r="E94" s="52" t="s">
        <v>1</v>
      </c>
      <c r="G94" s="251">
        <v>795</v>
      </c>
      <c r="I94" s="309"/>
      <c r="J94" s="1"/>
      <c r="K94" s="1"/>
      <c r="L94" s="1"/>
      <c r="M94" s="1"/>
      <c r="N94" s="1"/>
      <c r="O94" s="1"/>
      <c r="P94" s="1"/>
      <c r="Q94" s="1"/>
      <c r="R94" s="1"/>
      <c r="S94" s="1"/>
      <c r="T94" s="1"/>
      <c r="U94" s="1"/>
      <c r="V94" s="1"/>
      <c r="W94" s="1"/>
      <c r="X94" s="1"/>
      <c r="Y94" s="1"/>
      <c r="Z94" s="1"/>
      <c r="AA94" s="1"/>
      <c r="AB94" s="1"/>
      <c r="AC94" s="1"/>
      <c r="AD94" s="1"/>
      <c r="AE94" s="1"/>
      <c r="AF94" s="1"/>
      <c r="AG94" s="1"/>
      <c r="AH94" s="1"/>
    </row>
    <row r="95" spans="2:34" ht="16.5" customHeight="1" thickBot="1" x14ac:dyDescent="0.25">
      <c r="B95" s="24">
        <v>127</v>
      </c>
      <c r="C95" s="55" t="s">
        <v>98</v>
      </c>
      <c r="D95" s="295">
        <v>0</v>
      </c>
      <c r="E95" s="54" t="s">
        <v>1</v>
      </c>
      <c r="G95" s="265">
        <v>2190.1999999999998</v>
      </c>
      <c r="I95" s="309"/>
      <c r="J95" s="1"/>
      <c r="K95" s="1"/>
      <c r="L95" s="1"/>
      <c r="M95" s="1"/>
      <c r="N95" s="1"/>
      <c r="O95" s="1"/>
      <c r="P95" s="1"/>
      <c r="Q95" s="1"/>
      <c r="R95" s="1"/>
      <c r="S95" s="1"/>
      <c r="T95" s="1"/>
      <c r="U95" s="1"/>
      <c r="V95" s="1"/>
      <c r="W95" s="1"/>
      <c r="X95" s="1"/>
      <c r="Y95" s="1"/>
      <c r="Z95" s="1"/>
      <c r="AA95" s="1"/>
      <c r="AB95" s="1"/>
      <c r="AC95" s="1"/>
      <c r="AD95" s="1"/>
      <c r="AE95" s="1"/>
      <c r="AF95" s="1"/>
      <c r="AG95" s="1"/>
      <c r="AH95" s="1"/>
    </row>
    <row r="96" spans="2:34" s="121" customFormat="1" ht="7.7" customHeight="1" thickBot="1" x14ac:dyDescent="0.25">
      <c r="I96" s="309"/>
    </row>
    <row r="97" spans="2:34" ht="16.5" customHeight="1" thickBot="1" x14ac:dyDescent="0.25">
      <c r="B97" s="24">
        <v>128</v>
      </c>
      <c r="C97" s="165" t="s">
        <v>539</v>
      </c>
      <c r="D97" s="252">
        <f>SUM(D98:D100)</f>
        <v>0</v>
      </c>
      <c r="E97" s="51" t="s">
        <v>1</v>
      </c>
      <c r="G97" s="250">
        <v>5883.9</v>
      </c>
      <c r="I97" s="309"/>
      <c r="J97" s="1"/>
      <c r="K97" s="1"/>
      <c r="L97" s="1"/>
      <c r="M97" s="1"/>
      <c r="N97" s="1"/>
      <c r="O97" s="1"/>
      <c r="P97" s="1"/>
      <c r="Q97" s="1"/>
      <c r="R97" s="1"/>
      <c r="S97" s="1"/>
      <c r="T97" s="1"/>
      <c r="U97" s="1"/>
      <c r="V97" s="1"/>
      <c r="W97" s="1"/>
      <c r="X97" s="1"/>
      <c r="Y97" s="1"/>
      <c r="Z97" s="1"/>
      <c r="AA97" s="1"/>
      <c r="AB97" s="1"/>
      <c r="AC97" s="1"/>
      <c r="AD97" s="1"/>
      <c r="AE97" s="1"/>
      <c r="AF97" s="1"/>
      <c r="AG97" s="1"/>
      <c r="AH97" s="1"/>
    </row>
    <row r="98" spans="2:34" ht="15.75" customHeight="1" thickBot="1" x14ac:dyDescent="0.25">
      <c r="B98" s="24">
        <v>129</v>
      </c>
      <c r="C98" s="53" t="s">
        <v>213</v>
      </c>
      <c r="D98" s="295">
        <v>0</v>
      </c>
      <c r="E98" s="52" t="s">
        <v>1</v>
      </c>
      <c r="G98" s="251">
        <v>1074</v>
      </c>
      <c r="I98" s="309"/>
      <c r="J98" s="1"/>
      <c r="K98" s="1"/>
      <c r="L98" s="1"/>
      <c r="M98" s="1"/>
      <c r="N98" s="1"/>
      <c r="O98" s="1"/>
      <c r="P98" s="1"/>
      <c r="Q98" s="1"/>
      <c r="R98" s="1"/>
      <c r="S98" s="1"/>
      <c r="T98" s="1"/>
      <c r="U98" s="1"/>
      <c r="V98" s="1"/>
      <c r="W98" s="1"/>
      <c r="X98" s="1"/>
      <c r="Y98" s="1"/>
      <c r="Z98" s="1"/>
      <c r="AA98" s="1"/>
      <c r="AB98" s="1"/>
      <c r="AC98" s="1"/>
      <c r="AD98" s="1"/>
      <c r="AE98" s="1"/>
      <c r="AF98" s="1"/>
      <c r="AG98" s="1"/>
      <c r="AH98" s="1"/>
    </row>
    <row r="99" spans="2:34" ht="15.75" customHeight="1" thickBot="1" x14ac:dyDescent="0.25">
      <c r="B99" s="24">
        <v>130</v>
      </c>
      <c r="C99" s="53" t="s">
        <v>214</v>
      </c>
      <c r="D99" s="295">
        <v>0</v>
      </c>
      <c r="E99" s="52" t="s">
        <v>1</v>
      </c>
      <c r="G99" s="251">
        <v>4284.7</v>
      </c>
      <c r="I99" s="309"/>
      <c r="J99" s="1"/>
      <c r="K99" s="1"/>
      <c r="L99" s="1"/>
      <c r="M99" s="1"/>
      <c r="N99" s="1"/>
      <c r="O99" s="1"/>
      <c r="P99" s="1"/>
      <c r="Q99" s="1"/>
      <c r="R99" s="1"/>
      <c r="S99" s="1"/>
      <c r="T99" s="1"/>
      <c r="U99" s="1"/>
      <c r="V99" s="1"/>
      <c r="W99" s="1"/>
      <c r="X99" s="1"/>
      <c r="Y99" s="1"/>
      <c r="Z99" s="1"/>
      <c r="AA99" s="1"/>
      <c r="AB99" s="1"/>
      <c r="AC99" s="1"/>
      <c r="AD99" s="1"/>
      <c r="AE99" s="1"/>
      <c r="AF99" s="1"/>
      <c r="AG99" s="1"/>
      <c r="AH99" s="1"/>
    </row>
    <row r="100" spans="2:34" ht="15.75" customHeight="1" thickBot="1" x14ac:dyDescent="0.25">
      <c r="B100" s="24">
        <v>131</v>
      </c>
      <c r="C100" s="55" t="s">
        <v>557</v>
      </c>
      <c r="D100" s="295">
        <v>0</v>
      </c>
      <c r="E100" s="54" t="s">
        <v>1</v>
      </c>
      <c r="G100" s="265">
        <v>525.20000000000005</v>
      </c>
      <c r="I100" s="309"/>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row>
    <row r="101" spans="2:34" s="121" customFormat="1" ht="7.7" customHeight="1" thickBot="1" x14ac:dyDescent="0.25">
      <c r="I101" s="309"/>
    </row>
    <row r="102" spans="2:34" ht="16.5" customHeight="1" thickBot="1" x14ac:dyDescent="0.25">
      <c r="B102" s="24">
        <v>134</v>
      </c>
      <c r="C102" s="165" t="s">
        <v>540</v>
      </c>
      <c r="D102" s="252">
        <f>SUM(D103:D106)</f>
        <v>0</v>
      </c>
      <c r="E102" s="51" t="s">
        <v>1</v>
      </c>
      <c r="G102" s="250">
        <v>4821.53</v>
      </c>
      <c r="I102" s="309"/>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row>
    <row r="103" spans="2:34" ht="16.5" customHeight="1" thickBot="1" x14ac:dyDescent="0.25">
      <c r="B103" s="24">
        <v>135</v>
      </c>
      <c r="C103" s="53" t="s">
        <v>101</v>
      </c>
      <c r="D103" s="295">
        <v>0</v>
      </c>
      <c r="E103" s="52" t="s">
        <v>1</v>
      </c>
      <c r="G103" s="251">
        <v>3898.03</v>
      </c>
      <c r="I103" s="309"/>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row>
    <row r="104" spans="2:34" ht="16.5" customHeight="1" thickBot="1" x14ac:dyDescent="0.25">
      <c r="B104" s="24">
        <v>136</v>
      </c>
      <c r="C104" s="53" t="s">
        <v>102</v>
      </c>
      <c r="D104" s="295">
        <v>0</v>
      </c>
      <c r="E104" s="52" t="s">
        <v>1</v>
      </c>
      <c r="G104" s="251">
        <v>378.64</v>
      </c>
      <c r="I104" s="309"/>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row>
    <row r="105" spans="2:34" ht="13.5" thickBot="1" x14ac:dyDescent="0.25">
      <c r="B105" s="24">
        <v>137</v>
      </c>
      <c r="C105" s="53" t="s">
        <v>103</v>
      </c>
      <c r="D105" s="295">
        <v>0</v>
      </c>
      <c r="E105" s="52" t="s">
        <v>1</v>
      </c>
      <c r="G105" s="251">
        <v>544.86</v>
      </c>
      <c r="I105" s="309"/>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row>
    <row r="106" spans="2:34" ht="13.5" thickBot="1" x14ac:dyDescent="0.25">
      <c r="B106" s="48">
        <v>138</v>
      </c>
      <c r="C106" s="56" t="s">
        <v>216</v>
      </c>
      <c r="D106" s="295">
        <v>0</v>
      </c>
      <c r="E106" s="54" t="s">
        <v>1</v>
      </c>
      <c r="G106" s="265">
        <v>0</v>
      </c>
      <c r="I106" s="309"/>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row>
    <row r="107" spans="2:34" s="121" customFormat="1" ht="7.7" customHeight="1" thickBot="1" x14ac:dyDescent="0.25">
      <c r="I107" s="309"/>
    </row>
    <row r="108" spans="2:34" ht="16.5" customHeight="1" thickBot="1" x14ac:dyDescent="0.25">
      <c r="B108" s="24"/>
      <c r="C108" s="165" t="s">
        <v>541</v>
      </c>
      <c r="D108" s="252">
        <f>SUM(D109:D111)</f>
        <v>0</v>
      </c>
      <c r="E108" s="51" t="s">
        <v>1</v>
      </c>
      <c r="G108" s="250">
        <v>458.85</v>
      </c>
      <c r="I108" s="309"/>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row>
    <row r="109" spans="2:34" ht="16.5" customHeight="1" thickBot="1" x14ac:dyDescent="0.25">
      <c r="B109" s="24">
        <v>148</v>
      </c>
      <c r="C109" s="53" t="s">
        <v>105</v>
      </c>
      <c r="D109" s="297">
        <v>0</v>
      </c>
      <c r="E109" s="52" t="s">
        <v>1</v>
      </c>
      <c r="G109" s="251">
        <v>381.59</v>
      </c>
      <c r="I109" s="309"/>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row>
    <row r="110" spans="2:34" ht="16.5" customHeight="1" thickBot="1" x14ac:dyDescent="0.25">
      <c r="B110" s="48" t="s">
        <v>198</v>
      </c>
      <c r="C110" s="116" t="s">
        <v>207</v>
      </c>
      <c r="D110" s="297">
        <v>0</v>
      </c>
      <c r="E110" s="52" t="s">
        <v>1</v>
      </c>
      <c r="G110" s="251">
        <v>0</v>
      </c>
      <c r="I110" s="309"/>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row>
    <row r="111" spans="2:34" ht="16.5" customHeight="1" thickBot="1" x14ac:dyDescent="0.25">
      <c r="B111" s="24">
        <v>149</v>
      </c>
      <c r="C111" s="55" t="s">
        <v>106</v>
      </c>
      <c r="D111" s="297">
        <v>0</v>
      </c>
      <c r="E111" s="54" t="s">
        <v>1</v>
      </c>
      <c r="G111" s="265">
        <v>77.260000000000005</v>
      </c>
      <c r="I111" s="310"/>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row>
    <row r="112" spans="2:34" s="121" customFormat="1" ht="6.75" customHeight="1" x14ac:dyDescent="0.2"/>
    <row r="113" spans="2:34" ht="21.75" customHeight="1" x14ac:dyDescent="0.2">
      <c r="B113" s="24"/>
      <c r="C113" s="311" t="s">
        <v>542</v>
      </c>
      <c r="D113" s="312"/>
      <c r="E113" s="313"/>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row>
    <row r="114" spans="2:34" s="121" customFormat="1" ht="6" customHeight="1" x14ac:dyDescent="0.2"/>
    <row r="115" spans="2:34" ht="16.5" customHeight="1" thickBot="1" x14ac:dyDescent="0.25">
      <c r="B115" s="24"/>
      <c r="C115" s="261" t="s">
        <v>498</v>
      </c>
      <c r="D115" s="259">
        <f>SUM(D116:D119)</f>
        <v>0</v>
      </c>
      <c r="E115" s="260" t="s">
        <v>1</v>
      </c>
      <c r="G115" s="267">
        <v>14852.53</v>
      </c>
      <c r="I115" s="308" t="s">
        <v>584</v>
      </c>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row>
    <row r="116" spans="2:34" ht="123.75" customHeight="1" thickBot="1" x14ac:dyDescent="0.25">
      <c r="B116" s="24" t="s">
        <v>114</v>
      </c>
      <c r="C116" s="280" t="s">
        <v>466</v>
      </c>
      <c r="D116" s="297">
        <v>0</v>
      </c>
      <c r="E116" s="260" t="s">
        <v>1</v>
      </c>
      <c r="G116" s="263">
        <v>6240.22</v>
      </c>
      <c r="I116" s="309"/>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row>
    <row r="117" spans="2:34" ht="36" customHeight="1" thickBot="1" x14ac:dyDescent="0.25">
      <c r="B117" s="24"/>
      <c r="C117" s="280" t="s">
        <v>468</v>
      </c>
      <c r="D117" s="297">
        <v>0</v>
      </c>
      <c r="E117" s="260" t="s">
        <v>1</v>
      </c>
      <c r="G117" s="263">
        <v>545</v>
      </c>
      <c r="I117" s="309"/>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row>
    <row r="118" spans="2:34" ht="90" customHeight="1" thickBot="1" x14ac:dyDescent="0.25">
      <c r="B118" s="24">
        <v>142</v>
      </c>
      <c r="C118" s="280" t="s">
        <v>467</v>
      </c>
      <c r="D118" s="297">
        <v>0</v>
      </c>
      <c r="E118" s="260" t="s">
        <v>1</v>
      </c>
      <c r="G118" s="263">
        <v>3808</v>
      </c>
      <c r="I118" s="309"/>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row>
    <row r="119" spans="2:34" ht="60.75" customHeight="1" thickBot="1" x14ac:dyDescent="0.25">
      <c r="B119" s="24" t="s">
        <v>115</v>
      </c>
      <c r="C119" s="280" t="s">
        <v>469</v>
      </c>
      <c r="D119" s="297">
        <v>0</v>
      </c>
      <c r="E119" s="260" t="s">
        <v>1</v>
      </c>
      <c r="G119" s="263">
        <v>4259.7700000000004</v>
      </c>
      <c r="I119" s="310"/>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row>
    <row r="120" spans="2:34" s="121" customFormat="1" ht="7.7" customHeight="1" x14ac:dyDescent="0.2"/>
    <row r="121" spans="2:34" s="121" customFormat="1" ht="6" customHeight="1" x14ac:dyDescent="0.2"/>
    <row r="122" spans="2:34" ht="16.5" customHeight="1" x14ac:dyDescent="0.2">
      <c r="B122" s="17"/>
      <c r="C122" s="314" t="s">
        <v>94</v>
      </c>
      <c r="D122" s="315"/>
      <c r="E122" s="315"/>
      <c r="F122" s="315"/>
      <c r="G122" s="315"/>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row>
    <row r="123" spans="2:34" x14ac:dyDescent="0.2">
      <c r="B123" s="24">
        <v>97</v>
      </c>
      <c r="C123" s="278" t="s">
        <v>91</v>
      </c>
      <c r="D123" s="150">
        <f>Aprēķini!G57</f>
        <v>0</v>
      </c>
      <c r="E123" s="279" t="s">
        <v>37</v>
      </c>
      <c r="G123" s="150">
        <v>301.18570114338286</v>
      </c>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row>
    <row r="124" spans="2:34" ht="16.5" customHeight="1" x14ac:dyDescent="0.2">
      <c r="B124" s="24">
        <v>38</v>
      </c>
      <c r="C124" s="278" t="s">
        <v>452</v>
      </c>
      <c r="D124" s="150">
        <f>Aprēķini!G23</f>
        <v>0</v>
      </c>
      <c r="E124" s="279" t="s">
        <v>89</v>
      </c>
      <c r="G124" s="150">
        <v>5.79</v>
      </c>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row>
    <row r="125" spans="2:34" s="121" customFormat="1" ht="6" customHeight="1" x14ac:dyDescent="0.2"/>
    <row r="126" spans="2:34" ht="42" customHeight="1" x14ac:dyDescent="0.2">
      <c r="B126" s="17"/>
      <c r="D126" s="215" t="s">
        <v>561</v>
      </c>
      <c r="G126" s="215" t="s">
        <v>561</v>
      </c>
      <c r="I126" s="294" t="s">
        <v>585</v>
      </c>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row>
    <row r="127" spans="2:34" ht="18" customHeight="1" x14ac:dyDescent="0.2">
      <c r="B127" s="17"/>
      <c r="C127" s="30" t="s">
        <v>558</v>
      </c>
      <c r="D127" s="298">
        <f>Aprēķini!R141</f>
        <v>0</v>
      </c>
      <c r="G127" s="299">
        <v>0.38484252037926697</v>
      </c>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row>
    <row r="128" spans="2:34" ht="18" customHeight="1" x14ac:dyDescent="0.2">
      <c r="B128" s="17"/>
      <c r="C128" s="30" t="s">
        <v>560</v>
      </c>
      <c r="D128" s="298">
        <f>Aprēķini!R142</f>
        <v>0</v>
      </c>
      <c r="G128" s="299">
        <v>0.2858555155673419</v>
      </c>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row>
    <row r="129" spans="2:34" s="121" customFormat="1" ht="6.75" customHeight="1" x14ac:dyDescent="0.2"/>
    <row r="130" spans="2:34" ht="16.5" customHeight="1" x14ac:dyDescent="0.2">
      <c r="B130" s="17"/>
      <c r="C130" s="278" t="s">
        <v>562</v>
      </c>
      <c r="D130" s="150">
        <f>Aprēķini!R144</f>
        <v>0</v>
      </c>
      <c r="G130" s="293">
        <v>9.5247036247347344E-2</v>
      </c>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row>
    <row r="131" spans="2:34" ht="18" customHeight="1" x14ac:dyDescent="0.2">
      <c r="B131" s="17"/>
      <c r="C131" s="278" t="s">
        <v>489</v>
      </c>
      <c r="D131" s="150">
        <f>Aprēķini!R145</f>
        <v>0</v>
      </c>
      <c r="G131" s="293">
        <v>0.13894609116433751</v>
      </c>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row>
    <row r="132" spans="2:34" s="121" customFormat="1" hidden="1" x14ac:dyDescent="0.2">
      <c r="G132" s="1"/>
      <c r="H132" s="1"/>
    </row>
    <row r="133" spans="2:34" s="121" customFormat="1" ht="24" hidden="1" customHeight="1" x14ac:dyDescent="0.2">
      <c r="G133" s="1"/>
      <c r="H133" s="1"/>
    </row>
    <row r="134" spans="2:34" s="121" customFormat="1" hidden="1" x14ac:dyDescent="0.2"/>
    <row r="135" spans="2:34" s="121" customFormat="1" ht="6.75" customHeight="1" x14ac:dyDescent="0.2"/>
    <row r="136" spans="2:34" ht="18" customHeight="1" x14ac:dyDescent="0.2">
      <c r="B136" s="17"/>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row>
    <row r="137" spans="2:34" x14ac:dyDescent="0.2">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row>
    <row r="138" spans="2:34" x14ac:dyDescent="0.2">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row>
    <row r="139" spans="2:34" x14ac:dyDescent="0.2">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row>
    <row r="140" spans="2:34" x14ac:dyDescent="0.2">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row>
    <row r="141" spans="2:34" x14ac:dyDescent="0.2">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row>
    <row r="142" spans="2:34" x14ac:dyDescent="0.2">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row>
    <row r="143" spans="2:34" x14ac:dyDescent="0.2">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row>
    <row r="144" spans="2:34" x14ac:dyDescent="0.2">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row>
    <row r="145" spans="10:34" x14ac:dyDescent="0.2">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row>
    <row r="146" spans="10:34" x14ac:dyDescent="0.2">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row>
    <row r="147" spans="10:34" x14ac:dyDescent="0.2">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row>
    <row r="148" spans="10:34" x14ac:dyDescent="0.2">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row>
    <row r="149" spans="10:34" x14ac:dyDescent="0.2">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row>
    <row r="150" spans="10:34" x14ac:dyDescent="0.2">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row>
    <row r="151" spans="10:34" x14ac:dyDescent="0.2">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row>
    <row r="152" spans="10:34" x14ac:dyDescent="0.2">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row>
    <row r="153" spans="10:34" x14ac:dyDescent="0.2">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row>
    <row r="154" spans="10:34" x14ac:dyDescent="0.2">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row>
    <row r="155" spans="10:34" x14ac:dyDescent="0.2">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row>
    <row r="156" spans="10:34" x14ac:dyDescent="0.2">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row>
    <row r="157" spans="10:34" x14ac:dyDescent="0.2">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row>
    <row r="158" spans="10:34" x14ac:dyDescent="0.2">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row>
    <row r="159" spans="10:34" x14ac:dyDescent="0.2">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row>
    <row r="160" spans="10:34" x14ac:dyDescent="0.2">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row>
    <row r="161" spans="10:34" x14ac:dyDescent="0.2">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row>
    <row r="162" spans="10:34" x14ac:dyDescent="0.2">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row>
    <row r="163" spans="10:34" x14ac:dyDescent="0.2">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row>
    <row r="164" spans="10:34" x14ac:dyDescent="0.2">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row>
    <row r="165" spans="10:34" x14ac:dyDescent="0.2">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row>
    <row r="166" spans="10:34" x14ac:dyDescent="0.2">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row>
    <row r="167" spans="10:34" x14ac:dyDescent="0.2">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row>
    <row r="168" spans="10:34" x14ac:dyDescent="0.2">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row>
    <row r="169" spans="10:34" x14ac:dyDescent="0.2">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row>
    <row r="170" spans="10:34" x14ac:dyDescent="0.2">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row>
    <row r="171" spans="10:34" x14ac:dyDescent="0.2">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row>
    <row r="172" spans="10:34" x14ac:dyDescent="0.2">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row>
    <row r="173" spans="10:34" x14ac:dyDescent="0.2">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row>
    <row r="174" spans="10:34" x14ac:dyDescent="0.2">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row>
    <row r="175" spans="10:34" x14ac:dyDescent="0.2">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row>
    <row r="176" spans="10:34" x14ac:dyDescent="0.2">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row>
    <row r="177" spans="10:34" x14ac:dyDescent="0.2">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row>
    <row r="178" spans="10:34" x14ac:dyDescent="0.2">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row>
    <row r="179" spans="10:34" x14ac:dyDescent="0.2">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row>
    <row r="180" spans="10:34" x14ac:dyDescent="0.2">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row>
    <row r="181" spans="10:34" x14ac:dyDescent="0.2">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row>
    <row r="182" spans="10:34" x14ac:dyDescent="0.2">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row>
    <row r="183" spans="10:34" x14ac:dyDescent="0.2">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row>
    <row r="184" spans="10:34" x14ac:dyDescent="0.2">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row>
    <row r="185" spans="10:34" x14ac:dyDescent="0.2">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row>
    <row r="186" spans="10:34" x14ac:dyDescent="0.2">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row>
    <row r="187" spans="10:34" x14ac:dyDescent="0.2">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row>
    <row r="188" spans="10:34" x14ac:dyDescent="0.2">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row>
    <row r="189" spans="10:34" x14ac:dyDescent="0.2">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row>
    <row r="190" spans="10:34" x14ac:dyDescent="0.2">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row>
    <row r="191" spans="10:34" x14ac:dyDescent="0.2">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row>
    <row r="192" spans="10:34" x14ac:dyDescent="0.2">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row>
    <row r="193" spans="10:34" x14ac:dyDescent="0.2">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row>
    <row r="194" spans="10:34" x14ac:dyDescent="0.2">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row>
    <row r="195" spans="10:34" x14ac:dyDescent="0.2">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row>
    <row r="196" spans="10:34" x14ac:dyDescent="0.2">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row>
    <row r="197" spans="10:34" x14ac:dyDescent="0.2">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row>
    <row r="198" spans="10:34" x14ac:dyDescent="0.2">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row>
    <row r="199" spans="10:34" x14ac:dyDescent="0.2">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row>
    <row r="200" spans="10:34" x14ac:dyDescent="0.2">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row>
    <row r="201" spans="10:34" x14ac:dyDescent="0.2">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row>
    <row r="202" spans="10:34" x14ac:dyDescent="0.2">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row>
    <row r="203" spans="10:34" x14ac:dyDescent="0.2">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row>
    <row r="204" spans="10:34" x14ac:dyDescent="0.2">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row>
    <row r="205" spans="10:34" x14ac:dyDescent="0.2">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row>
    <row r="206" spans="10:34" x14ac:dyDescent="0.2">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row>
    <row r="207" spans="10:34" x14ac:dyDescent="0.2">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row>
    <row r="208" spans="10:34" x14ac:dyDescent="0.2">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row>
    <row r="209" spans="10:34" x14ac:dyDescent="0.2">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row>
    <row r="210" spans="10:34" x14ac:dyDescent="0.2">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row>
    <row r="211" spans="10:34" x14ac:dyDescent="0.2">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row>
    <row r="212" spans="10:34" x14ac:dyDescent="0.2">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row>
    <row r="213" spans="10:34" x14ac:dyDescent="0.2">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row>
    <row r="214" spans="10:34" x14ac:dyDescent="0.2">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row>
    <row r="215" spans="10:34" x14ac:dyDescent="0.2">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row>
    <row r="216" spans="10:34" x14ac:dyDescent="0.2">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row>
    <row r="217" spans="10:34" x14ac:dyDescent="0.2">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row>
    <row r="218" spans="10:34" x14ac:dyDescent="0.2">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row>
    <row r="219" spans="10:34" x14ac:dyDescent="0.2">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row>
    <row r="220" spans="10:34" x14ac:dyDescent="0.2">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row>
    <row r="221" spans="10:34" x14ac:dyDescent="0.2">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row>
    <row r="222" spans="10:34" x14ac:dyDescent="0.2"/>
    <row r="223" spans="10:34" x14ac:dyDescent="0.2"/>
  </sheetData>
  <sheetProtection sheet="1" objects="1" scenarios="1"/>
  <protectedRanges>
    <protectedRange sqref="C1:C2" name="Range4"/>
    <protectedRange sqref="D116:D119 D21:D22 D24:D25 D27:D31 D33:D38 D71 D86:D88 D91:D95 D98:D100 D124 D103:D106 D42:D44 H60:H64 D60:F64 D46:D47 D19 D77 D13:D15 D109:D111 D80:D83 D54:D56 D69 D65:D68" name="Range2"/>
  </protectedRanges>
  <mergeCells count="18">
    <mergeCell ref="C49:E49"/>
    <mergeCell ref="C73:E73"/>
    <mergeCell ref="C113:E113"/>
    <mergeCell ref="C122:G122"/>
    <mergeCell ref="I19:I38"/>
    <mergeCell ref="I42:I44"/>
    <mergeCell ref="I46:I47"/>
    <mergeCell ref="I77:I111"/>
    <mergeCell ref="I115:I119"/>
    <mergeCell ref="I14:I15"/>
    <mergeCell ref="H14:H15"/>
    <mergeCell ref="H19:H38"/>
    <mergeCell ref="C1:D1"/>
    <mergeCell ref="C2:D2"/>
    <mergeCell ref="C4:E4"/>
    <mergeCell ref="C6:E6"/>
    <mergeCell ref="C8:E8"/>
    <mergeCell ref="I8:I11"/>
  </mergeCells>
  <dataValidations xWindow="820" yWindow="428" count="47">
    <dataValidation allowBlank="1" showInputMessage="1" showErrorMessage="1" promptTitle="Skaidrojums:" prompt="Visi algoto darbinieku nostrādāto stundu skaits._x000a_Algotais darbaspēks - darbinieki, kuriem ir darba  attiecības ar saimniecību. Tie nav īpašnieka ģimenes locekļi, kuriem maksā algu._x000a__x000a_" sqref="D42" xr:uid="{00000000-0002-0000-0100-000000000000}"/>
    <dataValidation allowBlank="1" showInputMessage="1" showErrorMessage="1" promptTitle="Skaidrojums:" prompt="Īpašnieka ģimenes locekļu, kuri saņem materiālu labumu un kuru ieguldītais darbs netiek pilnībā atalgots, gadā nostrādātās stundas. Tas var būt īpašnieks, īpašnieka laulātais, regulāri vai neregulāri nodarbinātie._x000a_Nepārsniedz 1840 stundas gadā uz cilvēku." sqref="D44" xr:uid="{00000000-0002-0000-0100-000001000000}"/>
    <dataValidation allowBlank="1" showInputMessage="1" showErrorMessage="1" promptTitle="Skaidrojums:" prompt="Darba samaksa nodarbinātajiem, t.sk. nealgotajam darbaspēkam, par gadu - alga, prēmijas, peļņas daļa, VSAOI u.tml., t.sk. natūrā, piemēram, segtās izmaksas par dzīvokli, uzturu, īpašumā nodotie izstrādājumi, apdrošināšanu u.c." sqref="D103" xr:uid="{00000000-0002-0000-0100-000002000000}"/>
    <dataValidation allowBlank="1" showErrorMessage="1" prompt="_x000a_" sqref="D13" xr:uid="{00000000-0002-0000-0100-000003000000}"/>
    <dataValidation allowBlank="1" showInputMessage="1" showErrorMessage="1" promptTitle="Skaidrojums:" sqref="D14 D60 D28" xr:uid="{00000000-0002-0000-0100-000004000000}"/>
    <dataValidation allowBlank="1" showErrorMessage="1" promptTitle="Skaidrojums:" prompt="Citiem iznomātā zeme:_x000a_Neiekļauj platības:_x000a_-no kurām tiek pārdota tikai raža_x000a_-kuru nomas laiks ir mazāks par vienu gadu vai gadījuma rakstura noma" sqref="D15" xr:uid="{00000000-0002-0000-0100-000005000000}"/>
    <dataValidation type="decimal" operator="greaterThan" allowBlank="1" showInputMessage="1" showErrorMessage="1" error="Skaitlim jābūt lielākam par 0!" promptTitle="Skaidrojums:" prompt="Slaucamās govis ir govis, kas ir atnesušās un tiek turētas piena ražošanai" sqref="D19" xr:uid="{00000000-0002-0000-0100-000006000000}">
      <formula1>0</formula1>
    </dataValidation>
    <dataValidation allowBlank="1" showInputMessage="1" showErrorMessage="1" prompt="Jaunlopi ir buļļi un teles, kas jaunāki par gadu" sqref="D20" xr:uid="{00000000-0002-0000-0100-000007000000}"/>
    <dataValidation allowBlank="1" showInputMessage="1" showErrorMessage="1" prompt="Buļļi no 1 līdz 2 gadiem: ieskaita arī vaislas buļļus._x000a_Teles no 1 līdz 2 gadiem: neieskaita tās, kas jau atnesušās." sqref="D23" xr:uid="{00000000-0002-0000-0100-000008000000}"/>
    <dataValidation allowBlank="1" showInputMessage="1" showErrorMessage="1" prompt="-Buļļi vecāki par 2 gadiem_x000a_-Vaislas teles, vecākas par 2 gadiem: vēl nav atnesušās_x000a_-Nobarojamās teles, vecākas par 2 gadiem: nav atnesušās un nav vaislai_x000a_-Brāķētas slaucamās govis._x000a_-Zīdītājgovis: paredzētas teļu atražošanai, piens nav patēriņam." sqref="D26" xr:uid="{00000000-0002-0000-0100-000009000000}"/>
    <dataValidation allowBlank="1" showInputMessage="1" showErrorMessage="1" prompt="- Nobarojamās cūkas: cūkas svarā virs 20 kg, izņemot kuiļus un brāķētās cūkas._x000a_- Sivēnmātes: svarā virs 50 kg, izņemot brāķētās sivēnmātes._x000a_- Pārējās cūkas: kuiļi un brāķētās cūkas, kā arī vaislas sivēnmātes svarā no 20 līdz 50 kg._x000a_" sqref="D33" xr:uid="{00000000-0002-0000-0100-00000A000000}"/>
    <dataValidation allowBlank="1" showInputMessage="1" showErrorMessage="1" prompt="Sivēni svarā līdz 20 kg" sqref="D34" xr:uid="{00000000-0002-0000-0100-00000B000000}"/>
    <dataValidation allowBlank="1" showInputMessage="1" showErrorMessage="1" prompt="- Aitu mātes ir aitas, vecākas par gadu un atnesušās, kuras paredzētas vaislai._x000a_ - Pārējās aitas: visu vecumu aitas, izņemot aitu mātes._x000a_ - Kazu mātes: paredzētas vaislai._x000a_ - Pārējās kazas: izņemot kazu mātes._x000a_" sqref="D35" xr:uid="{00000000-0002-0000-0100-00000C000000}"/>
    <dataValidation type="decimal" operator="greaterThan" allowBlank="1" showInputMessage="1" showErrorMessage="1" error="Skaitlim jābūt lielākam par 0!" sqref="D124" xr:uid="{00000000-0002-0000-0100-00000D000000}">
      <formula1>0</formula1>
    </dataValidation>
    <dataValidation allowBlank="1" showInputMessage="1" showErrorMessage="1" promptTitle="Skaidrojums:" prompt="-Vistas gaļai: izņemot dējējvistas un brāķētās vistas, neiekļauj cāļus._x000a_-Dējējvistas: jaunās vistiņas, dējējvistas un brāķētās dējējvistas, neiekļauj cāļus._x000a_-Pīles, zosis, pārējie putni: iekļauj arī tītarus, paipalas, fazānus, strausus, neiekļauj cāļus" sqref="D36" xr:uid="{00000000-0002-0000-0100-00000E000000}"/>
    <dataValidation allowBlank="1" showInputMessage="1" showErrorMessage="1" promptTitle="Skaidrojums:" prompt="Zirgi: pārdošanai audzētie, darba un pārējie zirgi." sqref="D37" xr:uid="{00000000-0002-0000-0100-00000F000000}"/>
    <dataValidation allowBlank="1" showInputMessage="1" showErrorMessage="1" promptTitle="Skaidrojums" prompt="Trušu mātes. Neieskaita pārējos trušus." sqref="D38" xr:uid="{00000000-0002-0000-0100-000010000000}"/>
    <dataValidation allowBlank="1" showInputMessage="1" showErrorMessage="1" promptTitle="Skaidrojums:" prompt="Pārskata gadā saimniecībā saražoto lauksaimniecības produktu vērtība, neatkarīgi no izlietojuma (t.sk. pārdotā, personīgais patēriņš, izlietotais lopkopībā, augkopībā, pārstrādātais)" sqref="D53" xr:uid="{00000000-0002-0000-0100-000011000000}"/>
    <dataValidation allowBlank="1" showInputMessage="1" showErrorMessage="1" promptTitle="Skaidrojums:" prompt="Pārskata gadā saimniecībā saražoto augkopības produktu vērtība (t.sk. pārdotā, personīgais patēriņš, izlietotais lopkopībā, augkopībā, pārstrādātais)" sqref="D79" xr:uid="{00000000-0002-0000-0100-000012000000}"/>
    <dataValidation allowBlank="1" showInputMessage="1" showErrorMessage="1" promptTitle="Skaidrojums:" prompt="Pārskata gadā saimniecībā saražoto lopkopības produktu vērtība (t.sk. pārdotā, personīgais patēriņš, izlietotais lopkopībā, augkopībā, pārstrādātais)" sqref="D58:D59 G59" xr:uid="{00000000-0002-0000-0100-000013000000}"/>
    <dataValidation allowBlank="1" showInputMessage="1" showErrorMessage="1" promptTitle="Skaidrojums:" prompt="Cita lopkopības produkcija (izņemot gaļu): kazu, aitas un ķēves piens, ādas, subprodukti, bišu vasks, embriji, biohumuss un ieņēmumi par zirgu pārošanu." sqref="D65" xr:uid="{00000000-0002-0000-0100-000014000000}"/>
    <dataValidation allowBlank="1" showInputMessage="1" showErrorMessage="1" promptTitle="Skaidrojums:" prompt="Visa pirktā lopbarība, t.sk. pakaiši." sqref="D86" xr:uid="{00000000-0002-0000-0100-000015000000}"/>
    <dataValidation allowBlank="1" showInputMessage="1" showErrorMessage="1" promptTitle="Skaidrojums:" prompt="Veterināro pakalpojumu un medikamentu izmaksas, mākslīgā apsēklošana." sqref="D87" xr:uid="{00000000-0002-0000-0100-000016000000}"/>
    <dataValidation allowBlank="1" showInputMessage="1" showErrorMessage="1" promptTitle="Skaidrojums:" prompt="Piena pārraudzība, kastrācija, ganāmpulka reģistrācija ciltsgrāmatās, ar lopkopību saistīto mašīnu un iekārtu mazgāšanas līdzekļi, iepakojuma materiāls, lopkopības produkcijas glabāšana u.c." sqref="D88" xr:uid="{00000000-0002-0000-0100-000017000000}"/>
    <dataValidation allowBlank="1" showInputMessage="1" showErrorMessage="1" promptTitle="Skaidrojums:" prompt="Ēku un zemes ielabošanas objektu ekspluatācijas izmaksas, ieskaitot siltumnīcu un citu segto platību inventāru, celtniecības materiālus; neuzrāda izmaksas lielākiem remontdarbiem, kas palielina objekta vērtību vai jaunus kapitālieguldījumus." sqref="D91" xr:uid="{00000000-0002-0000-0100-000018000000}"/>
    <dataValidation allowBlank="1" showInputMessage="1" showErrorMessage="1" promptTitle="Skaidrojums:" prompt="Tikai saimniecības vajadzībām patērētā degviela un smērvielas - neieskaita personīgajam patēriņam izlietoto. Degvielas izmaksās uzrāda tikai faktiski samaksāto akcīzes nodokli." sqref="D92" xr:uid="{00000000-0002-0000-0100-000019000000}"/>
    <dataValidation allowBlank="1" showInputMessage="1" showErrorMessage="1" promptTitle="Skaidrojums:" prompt="– Elektrība: pirktās elektroenerģijas patēriņš uzņēmuma vajadzībām._x000a_– Pirktais kurināmais: pirktā kurināmā patēriņš uzņēmuma vajadzībām_x000a_– Pašražotais kurināmais: pašražotā kurināmā patēriņš uzņēmuma vajadzībām._x000a_– Maksa par ūdeni un tā piegādi_x000a_" sqref="D93" xr:uid="{00000000-0002-0000-0100-00001A000000}"/>
    <dataValidation allowBlank="1" showInputMessage="1" showErrorMessage="1" promptTitle="Skaidrojums:" prompt="Lauksaimniecības pakalpojumi, iekārtu un tehnikas pakalpojumiem: uzrāda samaksu par augsnes apstrādi, sēšanu, mēslošanu, apstrādi ar augu aizsardzības līdzekļiem u.c. " sqref="D94" xr:uid="{00000000-0002-0000-0100-00001B000000}"/>
    <dataValidation allowBlank="1" showInputMessage="1" showErrorMessage="1" promptTitle="Skaidrojums:" prompt="-Maksa par ūdeni un tā piegādi_x000a_-Lauksaimniecības apdrošināšana (sējumu, mājlopu u.c.)_x000a_-Pārējā apdrošināšana (izņemot darbinieku apdrošināšanu)_x000a_-Uz pārskata gadu attiecinātie iepriekšējo periodu izdevumi_x000a_-Pārējās pieskaitāmās izmaksas" sqref="D95" xr:uid="{00000000-0002-0000-0100-00001C000000}"/>
    <dataValidation allowBlank="1" showInputMessage="1" showErrorMessage="1" promptTitle="Skaidrojums:" prompt="-Aprēķinātais ienākuma nodoklis no saimnieciskās darbības par pārskata gadu_x000a_- Mikrouzņēmuma nodoklis_x000a_" sqref="D111" xr:uid="{00000000-0002-0000-0100-00001D000000}"/>
    <dataValidation allowBlank="1" showInputMessage="1" showErrorMessage="1" promptTitle="Skaidrojums:" prompt="Visu lopu iegāde un ar to saistītie izdevumi (transports, administratīvās izmaksas u.tml.)" sqref="D77" xr:uid="{00000000-0002-0000-0100-00001E000000}"/>
    <dataValidation allowBlank="1" showInputMessage="1" showErrorMessage="1" promptTitle="Skaidrojums:" prompt="Pārējiās subsīdijas, kredītprocentu subsīdijas, investīciju projektu valsts vai ES līdzfinansējuma norakstāmā daļa" sqref="D119" xr:uid="{00000000-0002-0000-0100-00001F000000}"/>
    <dataValidation allowBlank="1" showInputMessage="1" showErrorMessage="1" promptTitle="Skaidrojums:" prompt="Dabas resursu, autotransporta, subsidētās elektroenerģijas nodoklis, arī akcīzes nodoklis saimniecībām, kas nodarbojas ar akcīzes preču pārdošanu. Šeit neiekļauj akcīzes nodokļa kompensāciju par dīzeļdegvielu." sqref="D109" xr:uid="{00000000-0002-0000-0100-000020000000}"/>
    <dataValidation allowBlank="1" showInputMessage="1" showErrorMessage="1" promptTitle="Skaidrojums:" prompt="Pašražotā augkopības produkcija, kas  izlietota vai paredzēta izlietot lopbarībai mājlopiem un putniem, novērtēta naudā (pēc saimnieka ieskatiem)._x000a_" sqref="D54" xr:uid="{00000000-0002-0000-0100-000021000000}"/>
    <dataValidation allowBlank="1" showInputMessage="1" showErrorMessage="1" promptTitle="Skaidrojums:" prompt="Pārdotā piena vērtība EUR (no slaucamām govīm). _x000a__x000a_Ja saimniecība no pārstrādes uzņēmuma pretī saņem vājpienu vai suliņas, pārdotā piena vērtību nesamazina par saņemtā vājpiena vai suliņu vērtību." sqref="D61" xr:uid="{00000000-0002-0000-0100-000022000000}"/>
    <dataValidation allowBlank="1" showInputMessage="1" showErrorMessage="1" prompt="Pārdotā piena apjoms tonnās (no slaucamām govīm). _x000a__x000a_Ja par nodoto pienu saimniecība no pārstrādes uzņēmuma pretī saņem vājpienu vai suliņas, pārdotā piena apjomu nesamazina par saņemtā vājpiena vai suliņu apjomu." sqref="E61 H61" xr:uid="{00000000-0002-0000-0100-000023000000}"/>
    <dataValidation allowBlank="1" showInputMessage="1" showErrorMessage="1" promptTitle="Skaidrojums:" prompt="Lopkopībā - teļu barošanai - izlietotā piena vērtība EUR (no slaucamām govīm, zīdītājgovīm)._x000a__x000a_Novērtēta ne augstāk par zemākajām tirgus cenām." sqref="D62" xr:uid="{00000000-0002-0000-0100-000024000000}"/>
    <dataValidation allowBlank="1" showInputMessage="1" showErrorMessage="1" prompt="Lopkopībā - teļu barošanai - izlietotā piena apjoms tonnās  (no slaucamām govīm)." sqref="E62 H62" xr:uid="{00000000-0002-0000-0100-000025000000}"/>
    <dataValidation allowBlank="1" showInputMessage="1" showErrorMessage="1" promptTitle="Skaidrojums:" prompt="Vērtība EUR. Uzrāda, ja saimniecība nodarbojas ar pašu saražotā piena pārstrādi. Novērtēta ne augstāk par zemākajām tirgus cenām." sqref="D63" xr:uid="{00000000-0002-0000-0100-000026000000}"/>
    <dataValidation allowBlank="1" showInputMessage="1" showErrorMessage="1" promptTitle="cits izlietojums (pašpatēriņam u" sqref="C64" xr:uid="{00000000-0002-0000-0100-000027000000}"/>
    <dataValidation allowBlank="1" showInputMessage="1" showErrorMessage="1" promptTitle="Skaidrojums:" prompt="Ierakstiet, cik no no visām lauksaimniecības ēkām tiek izmantotas lopkopībai:_x000a_25 - viena ceturtdaļa visu  ēku_x000a_50 - puse ēku_x000a_75 - trīs ceturtdaļas visu ēku_x000a_100 - visas saimniecībā esošās lauksaimniecības ēkas_x000a_" sqref="D46" xr:uid="{00000000-0002-0000-0100-000028000000}"/>
    <dataValidation allowBlank="1" showInputMessage="1" showErrorMessage="1" promptTitle="Skaidrojums:" prompt="Ierakstiet, cik no no visas lauksaimniecības tehnikas tiek izmantota augkopībai:_x000a_25 - viena ceturtdaļa visas tehnikas_x000a_50 - puse tehnikas_x000a_75 - trīs ceturtdaļas tehnikas_x000a_100 - visa saimniecības rīcībā esošā lauksaimniecības tehnika" sqref="D47" xr:uid="{00000000-0002-0000-0100-000029000000}"/>
    <dataValidation allowBlank="1" showErrorMessage="1" promptTitle="Skaidrojums:" prompt="Pārskata gadā saimniecībā saražoto lauksaimniecības produktu vērtība, neatkarīgi no izlietojuma (t.sk. pārdotā, personīgais patēriņš, izlietotais lopkopībā, augkopībā, pārstrādātais)" sqref="D51" xr:uid="{00000000-0002-0000-0100-00002A000000}"/>
    <dataValidation allowBlank="1" showInputMessage="1" showErrorMessage="1" promptTitle="Skaidrojums:" prompt="Vērtība EUR. Novērtēta ne augstāk par zemākajām tirgus cenām." sqref="D64" xr:uid="{00000000-0002-0000-0100-00002B000000}"/>
    <dataValidation allowBlank="1" showInputMessage="1" showErrorMessage="1" promptTitle="Skaidrojums:" prompt="Iepriekš neminēta lauksaimniecības produkcijas  un nelauksaimniecības produkcijas vērtība EUR." sqref="D71" xr:uid="{00000000-0002-0000-0100-00002C000000}"/>
    <dataValidation allowBlank="1" showInputMessage="1" showErrorMessage="1" promptTitle="Skaidrojums:" prompt="Visu nealgoto darbinieku vai ģimenes locekļu nostrādātais stundu skaits. t.sk. īpašnieka ģimenes locekļu, kuriem maksā algu vai kuri saņem materiālu labumu un kuru ieguldītais darbs netiek pilnībā atalgots._x000a__x000a_" sqref="D43" xr:uid="{00000000-0002-0000-0100-00002D000000}"/>
    <dataValidation allowBlank="1" showInputMessage="1" showErrorMessage="1" promptTitle="Skaidrojums:" prompt="Visas augkopībā izmantotās." sqref="D55 D80:D83 D67:D68" xr:uid="{00000000-0002-0000-0100-00002E000000}"/>
  </dataValidations>
  <hyperlinks>
    <hyperlink ref="C2" location="Apraksts!A1" display="Uz aprakstu" xr:uid="{00000000-0004-0000-0100-000000000000}"/>
    <hyperlink ref="C1" location="Rezultāti!A1" display="Skatīt rezultātus" xr:uid="{00000000-0004-0000-0100-000001000000}"/>
  </hyperlinks>
  <printOptions headings="1"/>
  <pageMargins left="0" right="0" top="0" bottom="0" header="0" footer="0"/>
  <pageSetup paperSize="9" scale="75" fitToHeight="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WVM102"/>
  <sheetViews>
    <sheetView showGridLines="0" showRowColHeaders="0" zoomScaleNormal="100" workbookViewId="0">
      <pane ySplit="3" topLeftCell="A16" activePane="bottomLeft" state="frozen"/>
      <selection pane="bottomLeft" activeCell="E2" sqref="E2"/>
    </sheetView>
  </sheetViews>
  <sheetFormatPr defaultColWidth="0" defaultRowHeight="12.75" zeroHeight="1" x14ac:dyDescent="0.2"/>
  <cols>
    <col min="1" max="1" width="1.7109375" style="122" customWidth="1"/>
    <col min="2" max="2" width="42.42578125" style="25" hidden="1" customWidth="1"/>
    <col min="3" max="3" width="5.42578125" style="25" hidden="1" customWidth="1"/>
    <col min="4" max="4" width="51.85546875" style="122" customWidth="1"/>
    <col min="5" max="5" width="60.5703125" style="25" customWidth="1"/>
    <col min="6" max="7" width="14.28515625" style="25" customWidth="1"/>
    <col min="8" max="8" width="2.28515625" style="25" customWidth="1"/>
    <col min="9" max="9" width="11.85546875" style="25" bestFit="1" customWidth="1"/>
    <col min="10" max="10" width="0.42578125" style="122" customWidth="1"/>
    <col min="11" max="11" width="11.5703125" style="122" bestFit="1" customWidth="1"/>
    <col min="12" max="12" width="31.5703125" style="25" hidden="1"/>
    <col min="13" max="248" width="9.140625" style="25" hidden="1"/>
    <col min="249" max="249" width="1.7109375" style="25" hidden="1"/>
    <col min="250" max="250" width="36.28515625" style="25" hidden="1"/>
    <col min="251" max="251" width="12.28515625" style="25" hidden="1"/>
    <col min="252" max="257" width="9.140625" style="25" hidden="1"/>
    <col min="258" max="258" width="6.140625" style="25" hidden="1"/>
    <col min="259" max="259" width="2" style="25" hidden="1"/>
    <col min="260" max="260" width="8.140625" style="25" hidden="1"/>
    <col min="261" max="261" width="5.7109375" style="25" hidden="1"/>
    <col min="262" max="504" width="9.140625" style="25" hidden="1"/>
    <col min="505" max="505" width="1.7109375" style="25" hidden="1"/>
    <col min="506" max="506" width="36.28515625" style="25" hidden="1"/>
    <col min="507" max="507" width="12.28515625" style="25" hidden="1"/>
    <col min="508" max="513" width="9.140625" style="25" hidden="1"/>
    <col min="514" max="514" width="6.140625" style="25" hidden="1"/>
    <col min="515" max="515" width="2" style="25" hidden="1"/>
    <col min="516" max="516" width="8.140625" style="25" hidden="1"/>
    <col min="517" max="517" width="5.7109375" style="25" hidden="1"/>
    <col min="518" max="760" width="9.140625" style="25" hidden="1"/>
    <col min="761" max="761" width="1.7109375" style="25" hidden="1"/>
    <col min="762" max="762" width="36.28515625" style="25" hidden="1"/>
    <col min="763" max="763" width="12.28515625" style="25" hidden="1"/>
    <col min="764" max="769" width="9.140625" style="25" hidden="1"/>
    <col min="770" max="770" width="6.140625" style="25" hidden="1"/>
    <col min="771" max="771" width="2" style="25" hidden="1"/>
    <col min="772" max="772" width="8.140625" style="25" hidden="1"/>
    <col min="773" max="773" width="5.7109375" style="25" hidden="1"/>
    <col min="774" max="1016" width="9.140625" style="25" hidden="1"/>
    <col min="1017" max="1017" width="1.7109375" style="25" hidden="1"/>
    <col min="1018" max="1018" width="36.28515625" style="25" hidden="1"/>
    <col min="1019" max="1019" width="12.28515625" style="25" hidden="1"/>
    <col min="1020" max="1025" width="9.140625" style="25" hidden="1"/>
    <col min="1026" max="1026" width="6.140625" style="25" hidden="1"/>
    <col min="1027" max="1027" width="2" style="25" hidden="1"/>
    <col min="1028" max="1028" width="8.140625" style="25" hidden="1"/>
    <col min="1029" max="1029" width="5.7109375" style="25" hidden="1"/>
    <col min="1030" max="1272" width="9.140625" style="25" hidden="1"/>
    <col min="1273" max="1273" width="1.7109375" style="25" hidden="1"/>
    <col min="1274" max="1274" width="36.28515625" style="25" hidden="1"/>
    <col min="1275" max="1275" width="12.28515625" style="25" hidden="1"/>
    <col min="1276" max="1281" width="9.140625" style="25" hidden="1"/>
    <col min="1282" max="1282" width="6.140625" style="25" hidden="1"/>
    <col min="1283" max="1283" width="2" style="25" hidden="1"/>
    <col min="1284" max="1284" width="8.140625" style="25" hidden="1"/>
    <col min="1285" max="1285" width="5.7109375" style="25" hidden="1"/>
    <col min="1286" max="1528" width="9.140625" style="25" hidden="1"/>
    <col min="1529" max="1529" width="1.7109375" style="25" hidden="1"/>
    <col min="1530" max="1530" width="36.28515625" style="25" hidden="1"/>
    <col min="1531" max="1531" width="12.28515625" style="25" hidden="1"/>
    <col min="1532" max="1537" width="9.140625" style="25" hidden="1"/>
    <col min="1538" max="1538" width="6.140625" style="25" hidden="1"/>
    <col min="1539" max="1539" width="2" style="25" hidden="1"/>
    <col min="1540" max="1540" width="8.140625" style="25" hidden="1"/>
    <col min="1541" max="1541" width="5.7109375" style="25" hidden="1"/>
    <col min="1542" max="1784" width="9.140625" style="25" hidden="1"/>
    <col min="1785" max="1785" width="1.7109375" style="25" hidden="1"/>
    <col min="1786" max="1786" width="36.28515625" style="25" hidden="1"/>
    <col min="1787" max="1787" width="12.28515625" style="25" hidden="1"/>
    <col min="1788" max="1793" width="9.140625" style="25" hidden="1"/>
    <col min="1794" max="1794" width="6.140625" style="25" hidden="1"/>
    <col min="1795" max="1795" width="2" style="25" hidden="1"/>
    <col min="1796" max="1796" width="8.140625" style="25" hidden="1"/>
    <col min="1797" max="1797" width="5.7109375" style="25" hidden="1"/>
    <col min="1798" max="2040" width="9.140625" style="25" hidden="1"/>
    <col min="2041" max="2041" width="1.7109375" style="25" hidden="1"/>
    <col min="2042" max="2042" width="36.28515625" style="25" hidden="1"/>
    <col min="2043" max="2043" width="12.28515625" style="25" hidden="1"/>
    <col min="2044" max="2049" width="9.140625" style="25" hidden="1"/>
    <col min="2050" max="2050" width="6.140625" style="25" hidden="1"/>
    <col min="2051" max="2051" width="2" style="25" hidden="1"/>
    <col min="2052" max="2052" width="8.140625" style="25" hidden="1"/>
    <col min="2053" max="2053" width="5.7109375" style="25" hidden="1"/>
    <col min="2054" max="2296" width="9.140625" style="25" hidden="1"/>
    <col min="2297" max="2297" width="1.7109375" style="25" hidden="1"/>
    <col min="2298" max="2298" width="36.28515625" style="25" hidden="1"/>
    <col min="2299" max="2299" width="12.28515625" style="25" hidden="1"/>
    <col min="2300" max="2305" width="9.140625" style="25" hidden="1"/>
    <col min="2306" max="2306" width="6.140625" style="25" hidden="1"/>
    <col min="2307" max="2307" width="2" style="25" hidden="1"/>
    <col min="2308" max="2308" width="8.140625" style="25" hidden="1"/>
    <col min="2309" max="2309" width="5.7109375" style="25" hidden="1"/>
    <col min="2310" max="2552" width="9.140625" style="25" hidden="1"/>
    <col min="2553" max="2553" width="1.7109375" style="25" hidden="1"/>
    <col min="2554" max="2554" width="36.28515625" style="25" hidden="1"/>
    <col min="2555" max="2555" width="12.28515625" style="25" hidden="1"/>
    <col min="2556" max="2561" width="9.140625" style="25" hidden="1"/>
    <col min="2562" max="2562" width="6.140625" style="25" hidden="1"/>
    <col min="2563" max="2563" width="2" style="25" hidden="1"/>
    <col min="2564" max="2564" width="8.140625" style="25" hidden="1"/>
    <col min="2565" max="2565" width="5.7109375" style="25" hidden="1"/>
    <col min="2566" max="2808" width="9.140625" style="25" hidden="1"/>
    <col min="2809" max="2809" width="1.7109375" style="25" hidden="1"/>
    <col min="2810" max="2810" width="36.28515625" style="25" hidden="1"/>
    <col min="2811" max="2811" width="12.28515625" style="25" hidden="1"/>
    <col min="2812" max="2817" width="9.140625" style="25" hidden="1"/>
    <col min="2818" max="2818" width="6.140625" style="25" hidden="1"/>
    <col min="2819" max="2819" width="2" style="25" hidden="1"/>
    <col min="2820" max="2820" width="8.140625" style="25" hidden="1"/>
    <col min="2821" max="2821" width="5.7109375" style="25" hidden="1"/>
    <col min="2822" max="3064" width="9.140625" style="25" hidden="1"/>
    <col min="3065" max="3065" width="1.7109375" style="25" hidden="1"/>
    <col min="3066" max="3066" width="36.28515625" style="25" hidden="1"/>
    <col min="3067" max="3067" width="12.28515625" style="25" hidden="1"/>
    <col min="3068" max="3073" width="9.140625" style="25" hidden="1"/>
    <col min="3074" max="3074" width="6.140625" style="25" hidden="1"/>
    <col min="3075" max="3075" width="2" style="25" hidden="1"/>
    <col min="3076" max="3076" width="8.140625" style="25" hidden="1"/>
    <col min="3077" max="3077" width="5.7109375" style="25" hidden="1"/>
    <col min="3078" max="3320" width="9.140625" style="25" hidden="1"/>
    <col min="3321" max="3321" width="1.7109375" style="25" hidden="1"/>
    <col min="3322" max="3322" width="36.28515625" style="25" hidden="1"/>
    <col min="3323" max="3323" width="12.28515625" style="25" hidden="1"/>
    <col min="3324" max="3329" width="9.140625" style="25" hidden="1"/>
    <col min="3330" max="3330" width="6.140625" style="25" hidden="1"/>
    <col min="3331" max="3331" width="2" style="25" hidden="1"/>
    <col min="3332" max="3332" width="8.140625" style="25" hidden="1"/>
    <col min="3333" max="3333" width="5.7109375" style="25" hidden="1"/>
    <col min="3334" max="3576" width="9.140625" style="25" hidden="1"/>
    <col min="3577" max="3577" width="1.7109375" style="25" hidden="1"/>
    <col min="3578" max="3578" width="36.28515625" style="25" hidden="1"/>
    <col min="3579" max="3579" width="12.28515625" style="25" hidden="1"/>
    <col min="3580" max="3585" width="9.140625" style="25" hidden="1"/>
    <col min="3586" max="3586" width="6.140625" style="25" hidden="1"/>
    <col min="3587" max="3587" width="2" style="25" hidden="1"/>
    <col min="3588" max="3588" width="8.140625" style="25" hidden="1"/>
    <col min="3589" max="3589" width="5.7109375" style="25" hidden="1"/>
    <col min="3590" max="3832" width="9.140625" style="25" hidden="1"/>
    <col min="3833" max="3833" width="1.7109375" style="25" hidden="1"/>
    <col min="3834" max="3834" width="36.28515625" style="25" hidden="1"/>
    <col min="3835" max="3835" width="12.28515625" style="25" hidden="1"/>
    <col min="3836" max="3841" width="9.140625" style="25" hidden="1"/>
    <col min="3842" max="3842" width="6.140625" style="25" hidden="1"/>
    <col min="3843" max="3843" width="2" style="25" hidden="1"/>
    <col min="3844" max="3844" width="8.140625" style="25" hidden="1"/>
    <col min="3845" max="3845" width="5.7109375" style="25" hidden="1"/>
    <col min="3846" max="4088" width="9.140625" style="25" hidden="1"/>
    <col min="4089" max="4089" width="1.7109375" style="25" hidden="1"/>
    <col min="4090" max="4090" width="36.28515625" style="25" hidden="1"/>
    <col min="4091" max="4091" width="12.28515625" style="25" hidden="1"/>
    <col min="4092" max="4097" width="9.140625" style="25" hidden="1"/>
    <col min="4098" max="4098" width="6.140625" style="25" hidden="1"/>
    <col min="4099" max="4099" width="2" style="25" hidden="1"/>
    <col min="4100" max="4100" width="8.140625" style="25" hidden="1"/>
    <col min="4101" max="4101" width="5.7109375" style="25" hidden="1"/>
    <col min="4102" max="4344" width="9.140625" style="25" hidden="1"/>
    <col min="4345" max="4345" width="1.7109375" style="25" hidden="1"/>
    <col min="4346" max="4346" width="36.28515625" style="25" hidden="1"/>
    <col min="4347" max="4347" width="12.28515625" style="25" hidden="1"/>
    <col min="4348" max="4353" width="9.140625" style="25" hidden="1"/>
    <col min="4354" max="4354" width="6.140625" style="25" hidden="1"/>
    <col min="4355" max="4355" width="2" style="25" hidden="1"/>
    <col min="4356" max="4356" width="8.140625" style="25" hidden="1"/>
    <col min="4357" max="4357" width="5.7109375" style="25" hidden="1"/>
    <col min="4358" max="4600" width="9.140625" style="25" hidden="1"/>
    <col min="4601" max="4601" width="1.7109375" style="25" hidden="1"/>
    <col min="4602" max="4602" width="36.28515625" style="25" hidden="1"/>
    <col min="4603" max="4603" width="12.28515625" style="25" hidden="1"/>
    <col min="4604" max="4609" width="9.140625" style="25" hidden="1"/>
    <col min="4610" max="4610" width="6.140625" style="25" hidden="1"/>
    <col min="4611" max="4611" width="2" style="25" hidden="1"/>
    <col min="4612" max="4612" width="8.140625" style="25" hidden="1"/>
    <col min="4613" max="4613" width="5.7109375" style="25" hidden="1"/>
    <col min="4614" max="4856" width="9.140625" style="25" hidden="1"/>
    <col min="4857" max="4857" width="1.7109375" style="25" hidden="1"/>
    <col min="4858" max="4858" width="36.28515625" style="25" hidden="1"/>
    <col min="4859" max="4859" width="12.28515625" style="25" hidden="1"/>
    <col min="4860" max="4865" width="9.140625" style="25" hidden="1"/>
    <col min="4866" max="4866" width="6.140625" style="25" hidden="1"/>
    <col min="4867" max="4867" width="2" style="25" hidden="1"/>
    <col min="4868" max="4868" width="8.140625" style="25" hidden="1"/>
    <col min="4869" max="4869" width="5.7109375" style="25" hidden="1"/>
    <col min="4870" max="5112" width="9.140625" style="25" hidden="1"/>
    <col min="5113" max="5113" width="1.7109375" style="25" hidden="1"/>
    <col min="5114" max="5114" width="36.28515625" style="25" hidden="1"/>
    <col min="5115" max="5115" width="12.28515625" style="25" hidden="1"/>
    <col min="5116" max="5121" width="9.140625" style="25" hidden="1"/>
    <col min="5122" max="5122" width="6.140625" style="25" hidden="1"/>
    <col min="5123" max="5123" width="2" style="25" hidden="1"/>
    <col min="5124" max="5124" width="8.140625" style="25" hidden="1"/>
    <col min="5125" max="5125" width="5.7109375" style="25" hidden="1"/>
    <col min="5126" max="5368" width="9.140625" style="25" hidden="1"/>
    <col min="5369" max="5369" width="1.7109375" style="25" hidden="1"/>
    <col min="5370" max="5370" width="36.28515625" style="25" hidden="1"/>
    <col min="5371" max="5371" width="12.28515625" style="25" hidden="1"/>
    <col min="5372" max="5377" width="9.140625" style="25" hidden="1"/>
    <col min="5378" max="5378" width="6.140625" style="25" hidden="1"/>
    <col min="5379" max="5379" width="2" style="25" hidden="1"/>
    <col min="5380" max="5380" width="8.140625" style="25" hidden="1"/>
    <col min="5381" max="5381" width="5.7109375" style="25" hidden="1"/>
    <col min="5382" max="5624" width="9.140625" style="25" hidden="1"/>
    <col min="5625" max="5625" width="1.7109375" style="25" hidden="1"/>
    <col min="5626" max="5626" width="36.28515625" style="25" hidden="1"/>
    <col min="5627" max="5627" width="12.28515625" style="25" hidden="1"/>
    <col min="5628" max="5633" width="9.140625" style="25" hidden="1"/>
    <col min="5634" max="5634" width="6.140625" style="25" hidden="1"/>
    <col min="5635" max="5635" width="2" style="25" hidden="1"/>
    <col min="5636" max="5636" width="8.140625" style="25" hidden="1"/>
    <col min="5637" max="5637" width="5.7109375" style="25" hidden="1"/>
    <col min="5638" max="5880" width="9.140625" style="25" hidden="1"/>
    <col min="5881" max="5881" width="1.7109375" style="25" hidden="1"/>
    <col min="5882" max="5882" width="36.28515625" style="25" hidden="1"/>
    <col min="5883" max="5883" width="12.28515625" style="25" hidden="1"/>
    <col min="5884" max="5889" width="9.140625" style="25" hidden="1"/>
    <col min="5890" max="5890" width="6.140625" style="25" hidden="1"/>
    <col min="5891" max="5891" width="2" style="25" hidden="1"/>
    <col min="5892" max="5892" width="8.140625" style="25" hidden="1"/>
    <col min="5893" max="5893" width="5.7109375" style="25" hidden="1"/>
    <col min="5894" max="6136" width="9.140625" style="25" hidden="1"/>
    <col min="6137" max="6137" width="1.7109375" style="25" hidden="1"/>
    <col min="6138" max="6138" width="36.28515625" style="25" hidden="1"/>
    <col min="6139" max="6139" width="12.28515625" style="25" hidden="1"/>
    <col min="6140" max="6145" width="9.140625" style="25" hidden="1"/>
    <col min="6146" max="6146" width="6.140625" style="25" hidden="1"/>
    <col min="6147" max="6147" width="2" style="25" hidden="1"/>
    <col min="6148" max="6148" width="8.140625" style="25" hidden="1"/>
    <col min="6149" max="6149" width="5.7109375" style="25" hidden="1"/>
    <col min="6150" max="6392" width="9.140625" style="25" hidden="1"/>
    <col min="6393" max="6393" width="1.7109375" style="25" hidden="1"/>
    <col min="6394" max="6394" width="36.28515625" style="25" hidden="1"/>
    <col min="6395" max="6395" width="12.28515625" style="25" hidden="1"/>
    <col min="6396" max="6401" width="9.140625" style="25" hidden="1"/>
    <col min="6402" max="6402" width="6.140625" style="25" hidden="1"/>
    <col min="6403" max="6403" width="2" style="25" hidden="1"/>
    <col min="6404" max="6404" width="8.140625" style="25" hidden="1"/>
    <col min="6405" max="6405" width="5.7109375" style="25" hidden="1"/>
    <col min="6406" max="6648" width="9.140625" style="25" hidden="1"/>
    <col min="6649" max="6649" width="1.7109375" style="25" hidden="1"/>
    <col min="6650" max="6650" width="36.28515625" style="25" hidden="1"/>
    <col min="6651" max="6651" width="12.28515625" style="25" hidden="1"/>
    <col min="6652" max="6657" width="9.140625" style="25" hidden="1"/>
    <col min="6658" max="6658" width="6.140625" style="25" hidden="1"/>
    <col min="6659" max="6659" width="2" style="25" hidden="1"/>
    <col min="6660" max="6660" width="8.140625" style="25" hidden="1"/>
    <col min="6661" max="6661" width="5.7109375" style="25" hidden="1"/>
    <col min="6662" max="6904" width="9.140625" style="25" hidden="1"/>
    <col min="6905" max="6905" width="1.7109375" style="25" hidden="1"/>
    <col min="6906" max="6906" width="36.28515625" style="25" hidden="1"/>
    <col min="6907" max="6907" width="12.28515625" style="25" hidden="1"/>
    <col min="6908" max="6913" width="9.140625" style="25" hidden="1"/>
    <col min="6914" max="6914" width="6.140625" style="25" hidden="1"/>
    <col min="6915" max="6915" width="2" style="25" hidden="1"/>
    <col min="6916" max="6916" width="8.140625" style="25" hidden="1"/>
    <col min="6917" max="6917" width="5.7109375" style="25" hidden="1"/>
    <col min="6918" max="7160" width="9.140625" style="25" hidden="1"/>
    <col min="7161" max="7161" width="1.7109375" style="25" hidden="1"/>
    <col min="7162" max="7162" width="36.28515625" style="25" hidden="1"/>
    <col min="7163" max="7163" width="12.28515625" style="25" hidden="1"/>
    <col min="7164" max="7169" width="9.140625" style="25" hidden="1"/>
    <col min="7170" max="7170" width="6.140625" style="25" hidden="1"/>
    <col min="7171" max="7171" width="2" style="25" hidden="1"/>
    <col min="7172" max="7172" width="8.140625" style="25" hidden="1"/>
    <col min="7173" max="7173" width="5.7109375" style="25" hidden="1"/>
    <col min="7174" max="7416" width="9.140625" style="25" hidden="1"/>
    <col min="7417" max="7417" width="1.7109375" style="25" hidden="1"/>
    <col min="7418" max="7418" width="36.28515625" style="25" hidden="1"/>
    <col min="7419" max="7419" width="12.28515625" style="25" hidden="1"/>
    <col min="7420" max="7425" width="9.140625" style="25" hidden="1"/>
    <col min="7426" max="7426" width="6.140625" style="25" hidden="1"/>
    <col min="7427" max="7427" width="2" style="25" hidden="1"/>
    <col min="7428" max="7428" width="8.140625" style="25" hidden="1"/>
    <col min="7429" max="7429" width="5.7109375" style="25" hidden="1"/>
    <col min="7430" max="7672" width="9.140625" style="25" hidden="1"/>
    <col min="7673" max="7673" width="1.7109375" style="25" hidden="1"/>
    <col min="7674" max="7674" width="36.28515625" style="25" hidden="1"/>
    <col min="7675" max="7675" width="12.28515625" style="25" hidden="1"/>
    <col min="7676" max="7681" width="9.140625" style="25" hidden="1"/>
    <col min="7682" max="7682" width="6.140625" style="25" hidden="1"/>
    <col min="7683" max="7683" width="2" style="25" hidden="1"/>
    <col min="7684" max="7684" width="8.140625" style="25" hidden="1"/>
    <col min="7685" max="7685" width="5.7109375" style="25" hidden="1"/>
    <col min="7686" max="7928" width="9.140625" style="25" hidden="1"/>
    <col min="7929" max="7929" width="1.7109375" style="25" hidden="1"/>
    <col min="7930" max="7930" width="36.28515625" style="25" hidden="1"/>
    <col min="7931" max="7931" width="12.28515625" style="25" hidden="1"/>
    <col min="7932" max="7937" width="9.140625" style="25" hidden="1"/>
    <col min="7938" max="7938" width="6.140625" style="25" hidden="1"/>
    <col min="7939" max="7939" width="2" style="25" hidden="1"/>
    <col min="7940" max="7940" width="8.140625" style="25" hidden="1"/>
    <col min="7941" max="7941" width="5.7109375" style="25" hidden="1"/>
    <col min="7942" max="8184" width="9.140625" style="25" hidden="1"/>
    <col min="8185" max="8185" width="1.7109375" style="25" hidden="1"/>
    <col min="8186" max="8186" width="36.28515625" style="25" hidden="1"/>
    <col min="8187" max="8187" width="12.28515625" style="25" hidden="1"/>
    <col min="8188" max="8193" width="9.140625" style="25" hidden="1"/>
    <col min="8194" max="8194" width="6.140625" style="25" hidden="1"/>
    <col min="8195" max="8195" width="2" style="25" hidden="1"/>
    <col min="8196" max="8196" width="8.140625" style="25" hidden="1"/>
    <col min="8197" max="8197" width="5.7109375" style="25" hidden="1"/>
    <col min="8198" max="8440" width="9.140625" style="25" hidden="1"/>
    <col min="8441" max="8441" width="1.7109375" style="25" hidden="1"/>
    <col min="8442" max="8442" width="36.28515625" style="25" hidden="1"/>
    <col min="8443" max="8443" width="12.28515625" style="25" hidden="1"/>
    <col min="8444" max="8449" width="9.140625" style="25" hidden="1"/>
    <col min="8450" max="8450" width="6.140625" style="25" hidden="1"/>
    <col min="8451" max="8451" width="2" style="25" hidden="1"/>
    <col min="8452" max="8452" width="8.140625" style="25" hidden="1"/>
    <col min="8453" max="8453" width="5.7109375" style="25" hidden="1"/>
    <col min="8454" max="8696" width="9.140625" style="25" hidden="1"/>
    <col min="8697" max="8697" width="1.7109375" style="25" hidden="1"/>
    <col min="8698" max="8698" width="36.28515625" style="25" hidden="1"/>
    <col min="8699" max="8699" width="12.28515625" style="25" hidden="1"/>
    <col min="8700" max="8705" width="9.140625" style="25" hidden="1"/>
    <col min="8706" max="8706" width="6.140625" style="25" hidden="1"/>
    <col min="8707" max="8707" width="2" style="25" hidden="1"/>
    <col min="8708" max="8708" width="8.140625" style="25" hidden="1"/>
    <col min="8709" max="8709" width="5.7109375" style="25" hidden="1"/>
    <col min="8710" max="8952" width="9.140625" style="25" hidden="1"/>
    <col min="8953" max="8953" width="1.7109375" style="25" hidden="1"/>
    <col min="8954" max="8954" width="36.28515625" style="25" hidden="1"/>
    <col min="8955" max="8955" width="12.28515625" style="25" hidden="1"/>
    <col min="8956" max="8961" width="9.140625" style="25" hidden="1"/>
    <col min="8962" max="8962" width="6.140625" style="25" hidden="1"/>
    <col min="8963" max="8963" width="2" style="25" hidden="1"/>
    <col min="8964" max="8964" width="8.140625" style="25" hidden="1"/>
    <col min="8965" max="8965" width="5.7109375" style="25" hidden="1"/>
    <col min="8966" max="9208" width="9.140625" style="25" hidden="1"/>
    <col min="9209" max="9209" width="1.7109375" style="25" hidden="1"/>
    <col min="9210" max="9210" width="36.28515625" style="25" hidden="1"/>
    <col min="9211" max="9211" width="12.28515625" style="25" hidden="1"/>
    <col min="9212" max="9217" width="9.140625" style="25" hidden="1"/>
    <col min="9218" max="9218" width="6.140625" style="25" hidden="1"/>
    <col min="9219" max="9219" width="2" style="25" hidden="1"/>
    <col min="9220" max="9220" width="8.140625" style="25" hidden="1"/>
    <col min="9221" max="9221" width="5.7109375" style="25" hidden="1"/>
    <col min="9222" max="9464" width="9.140625" style="25" hidden="1"/>
    <col min="9465" max="9465" width="1.7109375" style="25" hidden="1"/>
    <col min="9466" max="9466" width="36.28515625" style="25" hidden="1"/>
    <col min="9467" max="9467" width="12.28515625" style="25" hidden="1"/>
    <col min="9468" max="9473" width="9.140625" style="25" hidden="1"/>
    <col min="9474" max="9474" width="6.140625" style="25" hidden="1"/>
    <col min="9475" max="9475" width="2" style="25" hidden="1"/>
    <col min="9476" max="9476" width="8.140625" style="25" hidden="1"/>
    <col min="9477" max="9477" width="5.7109375" style="25" hidden="1"/>
    <col min="9478" max="9720" width="9.140625" style="25" hidden="1"/>
    <col min="9721" max="9721" width="1.7109375" style="25" hidden="1"/>
    <col min="9722" max="9722" width="36.28515625" style="25" hidden="1"/>
    <col min="9723" max="9723" width="12.28515625" style="25" hidden="1"/>
    <col min="9724" max="9729" width="9.140625" style="25" hidden="1"/>
    <col min="9730" max="9730" width="6.140625" style="25" hidden="1"/>
    <col min="9731" max="9731" width="2" style="25" hidden="1"/>
    <col min="9732" max="9732" width="8.140625" style="25" hidden="1"/>
    <col min="9733" max="9733" width="5.7109375" style="25" hidden="1"/>
    <col min="9734" max="9976" width="9.140625" style="25" hidden="1"/>
    <col min="9977" max="9977" width="1.7109375" style="25" hidden="1"/>
    <col min="9978" max="9978" width="36.28515625" style="25" hidden="1"/>
    <col min="9979" max="9979" width="12.28515625" style="25" hidden="1"/>
    <col min="9980" max="9985" width="9.140625" style="25" hidden="1"/>
    <col min="9986" max="9986" width="6.140625" style="25" hidden="1"/>
    <col min="9987" max="9987" width="2" style="25" hidden="1"/>
    <col min="9988" max="9988" width="8.140625" style="25" hidden="1"/>
    <col min="9989" max="9989" width="5.7109375" style="25" hidden="1"/>
    <col min="9990" max="10232" width="9.140625" style="25" hidden="1"/>
    <col min="10233" max="10233" width="1.7109375" style="25" hidden="1"/>
    <col min="10234" max="10234" width="36.28515625" style="25" hidden="1"/>
    <col min="10235" max="10235" width="12.28515625" style="25" hidden="1"/>
    <col min="10236" max="10241" width="9.140625" style="25" hidden="1"/>
    <col min="10242" max="10242" width="6.140625" style="25" hidden="1"/>
    <col min="10243" max="10243" width="2" style="25" hidden="1"/>
    <col min="10244" max="10244" width="8.140625" style="25" hidden="1"/>
    <col min="10245" max="10245" width="5.7109375" style="25" hidden="1"/>
    <col min="10246" max="10488" width="9.140625" style="25" hidden="1"/>
    <col min="10489" max="10489" width="1.7109375" style="25" hidden="1"/>
    <col min="10490" max="10490" width="36.28515625" style="25" hidden="1"/>
    <col min="10491" max="10491" width="12.28515625" style="25" hidden="1"/>
    <col min="10492" max="10497" width="9.140625" style="25" hidden="1"/>
    <col min="10498" max="10498" width="6.140625" style="25" hidden="1"/>
    <col min="10499" max="10499" width="2" style="25" hidden="1"/>
    <col min="10500" max="10500" width="8.140625" style="25" hidden="1"/>
    <col min="10501" max="10501" width="5.7109375" style="25" hidden="1"/>
    <col min="10502" max="10744" width="9.140625" style="25" hidden="1"/>
    <col min="10745" max="10745" width="1.7109375" style="25" hidden="1"/>
    <col min="10746" max="10746" width="36.28515625" style="25" hidden="1"/>
    <col min="10747" max="10747" width="12.28515625" style="25" hidden="1"/>
    <col min="10748" max="10753" width="9.140625" style="25" hidden="1"/>
    <col min="10754" max="10754" width="6.140625" style="25" hidden="1"/>
    <col min="10755" max="10755" width="2" style="25" hidden="1"/>
    <col min="10756" max="10756" width="8.140625" style="25" hidden="1"/>
    <col min="10757" max="10757" width="5.7109375" style="25" hidden="1"/>
    <col min="10758" max="11000" width="9.140625" style="25" hidden="1"/>
    <col min="11001" max="11001" width="1.7109375" style="25" hidden="1"/>
    <col min="11002" max="11002" width="36.28515625" style="25" hidden="1"/>
    <col min="11003" max="11003" width="12.28515625" style="25" hidden="1"/>
    <col min="11004" max="11009" width="9.140625" style="25" hidden="1"/>
    <col min="11010" max="11010" width="6.140625" style="25" hidden="1"/>
    <col min="11011" max="11011" width="2" style="25" hidden="1"/>
    <col min="11012" max="11012" width="8.140625" style="25" hidden="1"/>
    <col min="11013" max="11013" width="5.7109375" style="25" hidden="1"/>
    <col min="11014" max="11256" width="9.140625" style="25" hidden="1"/>
    <col min="11257" max="11257" width="1.7109375" style="25" hidden="1"/>
    <col min="11258" max="11258" width="36.28515625" style="25" hidden="1"/>
    <col min="11259" max="11259" width="12.28515625" style="25" hidden="1"/>
    <col min="11260" max="11265" width="9.140625" style="25" hidden="1"/>
    <col min="11266" max="11266" width="6.140625" style="25" hidden="1"/>
    <col min="11267" max="11267" width="2" style="25" hidden="1"/>
    <col min="11268" max="11268" width="8.140625" style="25" hidden="1"/>
    <col min="11269" max="11269" width="5.7109375" style="25" hidden="1"/>
    <col min="11270" max="11512" width="9.140625" style="25" hidden="1"/>
    <col min="11513" max="11513" width="1.7109375" style="25" hidden="1"/>
    <col min="11514" max="11514" width="36.28515625" style="25" hidden="1"/>
    <col min="11515" max="11515" width="12.28515625" style="25" hidden="1"/>
    <col min="11516" max="11521" width="9.140625" style="25" hidden="1"/>
    <col min="11522" max="11522" width="6.140625" style="25" hidden="1"/>
    <col min="11523" max="11523" width="2" style="25" hidden="1"/>
    <col min="11524" max="11524" width="8.140625" style="25" hidden="1"/>
    <col min="11525" max="11525" width="5.7109375" style="25" hidden="1"/>
    <col min="11526" max="11768" width="9.140625" style="25" hidden="1"/>
    <col min="11769" max="11769" width="1.7109375" style="25" hidden="1"/>
    <col min="11770" max="11770" width="36.28515625" style="25" hidden="1"/>
    <col min="11771" max="11771" width="12.28515625" style="25" hidden="1"/>
    <col min="11772" max="11777" width="9.140625" style="25" hidden="1"/>
    <col min="11778" max="11778" width="6.140625" style="25" hidden="1"/>
    <col min="11779" max="11779" width="2" style="25" hidden="1"/>
    <col min="11780" max="11780" width="8.140625" style="25" hidden="1"/>
    <col min="11781" max="11781" width="5.7109375" style="25" hidden="1"/>
    <col min="11782" max="12024" width="9.140625" style="25" hidden="1"/>
    <col min="12025" max="12025" width="1.7109375" style="25" hidden="1"/>
    <col min="12026" max="12026" width="36.28515625" style="25" hidden="1"/>
    <col min="12027" max="12027" width="12.28515625" style="25" hidden="1"/>
    <col min="12028" max="12033" width="9.140625" style="25" hidden="1"/>
    <col min="12034" max="12034" width="6.140625" style="25" hidden="1"/>
    <col min="12035" max="12035" width="2" style="25" hidden="1"/>
    <col min="12036" max="12036" width="8.140625" style="25" hidden="1"/>
    <col min="12037" max="12037" width="5.7109375" style="25" hidden="1"/>
    <col min="12038" max="12280" width="9.140625" style="25" hidden="1"/>
    <col min="12281" max="12281" width="1.7109375" style="25" hidden="1"/>
    <col min="12282" max="12282" width="36.28515625" style="25" hidden="1"/>
    <col min="12283" max="12283" width="12.28515625" style="25" hidden="1"/>
    <col min="12284" max="12289" width="9.140625" style="25" hidden="1"/>
    <col min="12290" max="12290" width="6.140625" style="25" hidden="1"/>
    <col min="12291" max="12291" width="2" style="25" hidden="1"/>
    <col min="12292" max="12292" width="8.140625" style="25" hidden="1"/>
    <col min="12293" max="12293" width="5.7109375" style="25" hidden="1"/>
    <col min="12294" max="12536" width="9.140625" style="25" hidden="1"/>
    <col min="12537" max="12537" width="1.7109375" style="25" hidden="1"/>
    <col min="12538" max="12538" width="36.28515625" style="25" hidden="1"/>
    <col min="12539" max="12539" width="12.28515625" style="25" hidden="1"/>
    <col min="12540" max="12545" width="9.140625" style="25" hidden="1"/>
    <col min="12546" max="12546" width="6.140625" style="25" hidden="1"/>
    <col min="12547" max="12547" width="2" style="25" hidden="1"/>
    <col min="12548" max="12548" width="8.140625" style="25" hidden="1"/>
    <col min="12549" max="12549" width="5.7109375" style="25" hidden="1"/>
    <col min="12550" max="12792" width="9.140625" style="25" hidden="1"/>
    <col min="12793" max="12793" width="1.7109375" style="25" hidden="1"/>
    <col min="12794" max="12794" width="36.28515625" style="25" hidden="1"/>
    <col min="12795" max="12795" width="12.28515625" style="25" hidden="1"/>
    <col min="12796" max="12801" width="9.140625" style="25" hidden="1"/>
    <col min="12802" max="12802" width="6.140625" style="25" hidden="1"/>
    <col min="12803" max="12803" width="2" style="25" hidden="1"/>
    <col min="12804" max="12804" width="8.140625" style="25" hidden="1"/>
    <col min="12805" max="12805" width="5.7109375" style="25" hidden="1"/>
    <col min="12806" max="13048" width="9.140625" style="25" hidden="1"/>
    <col min="13049" max="13049" width="1.7109375" style="25" hidden="1"/>
    <col min="13050" max="13050" width="36.28515625" style="25" hidden="1"/>
    <col min="13051" max="13051" width="12.28515625" style="25" hidden="1"/>
    <col min="13052" max="13057" width="9.140625" style="25" hidden="1"/>
    <col min="13058" max="13058" width="6.140625" style="25" hidden="1"/>
    <col min="13059" max="13059" width="2" style="25" hidden="1"/>
    <col min="13060" max="13060" width="8.140625" style="25" hidden="1"/>
    <col min="13061" max="13061" width="5.7109375" style="25" hidden="1"/>
    <col min="13062" max="13304" width="9.140625" style="25" hidden="1"/>
    <col min="13305" max="13305" width="1.7109375" style="25" hidden="1"/>
    <col min="13306" max="13306" width="36.28515625" style="25" hidden="1"/>
    <col min="13307" max="13307" width="12.28515625" style="25" hidden="1"/>
    <col min="13308" max="13313" width="9.140625" style="25" hidden="1"/>
    <col min="13314" max="13314" width="6.140625" style="25" hidden="1"/>
    <col min="13315" max="13315" width="2" style="25" hidden="1"/>
    <col min="13316" max="13316" width="8.140625" style="25" hidden="1"/>
    <col min="13317" max="13317" width="5.7109375" style="25" hidden="1"/>
    <col min="13318" max="13560" width="9.140625" style="25" hidden="1"/>
    <col min="13561" max="13561" width="1.7109375" style="25" hidden="1"/>
    <col min="13562" max="13562" width="36.28515625" style="25" hidden="1"/>
    <col min="13563" max="13563" width="12.28515625" style="25" hidden="1"/>
    <col min="13564" max="13569" width="9.140625" style="25" hidden="1"/>
    <col min="13570" max="13570" width="6.140625" style="25" hidden="1"/>
    <col min="13571" max="13571" width="2" style="25" hidden="1"/>
    <col min="13572" max="13572" width="8.140625" style="25" hidden="1"/>
    <col min="13573" max="13573" width="5.7109375" style="25" hidden="1"/>
    <col min="13574" max="13816" width="9.140625" style="25" hidden="1"/>
    <col min="13817" max="13817" width="1.7109375" style="25" hidden="1"/>
    <col min="13818" max="13818" width="36.28515625" style="25" hidden="1"/>
    <col min="13819" max="13819" width="12.28515625" style="25" hidden="1"/>
    <col min="13820" max="13825" width="9.140625" style="25" hidden="1"/>
    <col min="13826" max="13826" width="6.140625" style="25" hidden="1"/>
    <col min="13827" max="13827" width="2" style="25" hidden="1"/>
    <col min="13828" max="13828" width="8.140625" style="25" hidden="1"/>
    <col min="13829" max="13829" width="5.7109375" style="25" hidden="1"/>
    <col min="13830" max="14072" width="9.140625" style="25" hidden="1"/>
    <col min="14073" max="14073" width="1.7109375" style="25" hidden="1"/>
    <col min="14074" max="14074" width="36.28515625" style="25" hidden="1"/>
    <col min="14075" max="14075" width="12.28515625" style="25" hidden="1"/>
    <col min="14076" max="14081" width="9.140625" style="25" hidden="1"/>
    <col min="14082" max="14082" width="6.140625" style="25" hidden="1"/>
    <col min="14083" max="14083" width="2" style="25" hidden="1"/>
    <col min="14084" max="14084" width="8.140625" style="25" hidden="1"/>
    <col min="14085" max="14085" width="5.7109375" style="25" hidden="1"/>
    <col min="14086" max="14328" width="9.140625" style="25" hidden="1"/>
    <col min="14329" max="14329" width="1.7109375" style="25" hidden="1"/>
    <col min="14330" max="14330" width="36.28515625" style="25" hidden="1"/>
    <col min="14331" max="14331" width="12.28515625" style="25" hidden="1"/>
    <col min="14332" max="14337" width="9.140625" style="25" hidden="1"/>
    <col min="14338" max="14338" width="6.140625" style="25" hidden="1"/>
    <col min="14339" max="14339" width="2" style="25" hidden="1"/>
    <col min="14340" max="14340" width="8.140625" style="25" hidden="1"/>
    <col min="14341" max="14341" width="5.7109375" style="25" hidden="1"/>
    <col min="14342" max="14584" width="9.140625" style="25" hidden="1"/>
    <col min="14585" max="14585" width="1.7109375" style="25" hidden="1"/>
    <col min="14586" max="14586" width="36.28515625" style="25" hidden="1"/>
    <col min="14587" max="14587" width="12.28515625" style="25" hidden="1"/>
    <col min="14588" max="14593" width="9.140625" style="25" hidden="1"/>
    <col min="14594" max="14594" width="6.140625" style="25" hidden="1"/>
    <col min="14595" max="14595" width="2" style="25" hidden="1"/>
    <col min="14596" max="14596" width="8.140625" style="25" hidden="1"/>
    <col min="14597" max="14597" width="5.7109375" style="25" hidden="1"/>
    <col min="14598" max="14840" width="9.140625" style="25" hidden="1"/>
    <col min="14841" max="14841" width="1.7109375" style="25" hidden="1"/>
    <col min="14842" max="14842" width="36.28515625" style="25" hidden="1"/>
    <col min="14843" max="14843" width="12.28515625" style="25" hidden="1"/>
    <col min="14844" max="14849" width="9.140625" style="25" hidden="1"/>
    <col min="14850" max="14850" width="6.140625" style="25" hidden="1"/>
    <col min="14851" max="14851" width="2" style="25" hidden="1"/>
    <col min="14852" max="14852" width="8.140625" style="25" hidden="1"/>
    <col min="14853" max="14853" width="5.7109375" style="25" hidden="1"/>
    <col min="14854" max="15096" width="9.140625" style="25" hidden="1"/>
    <col min="15097" max="15097" width="1.7109375" style="25" hidden="1"/>
    <col min="15098" max="15098" width="36.28515625" style="25" hidden="1"/>
    <col min="15099" max="15099" width="12.28515625" style="25" hidden="1"/>
    <col min="15100" max="15105" width="9.140625" style="25" hidden="1"/>
    <col min="15106" max="15106" width="6.140625" style="25" hidden="1"/>
    <col min="15107" max="15107" width="2" style="25" hidden="1"/>
    <col min="15108" max="15108" width="8.140625" style="25" hidden="1"/>
    <col min="15109" max="15109" width="5.7109375" style="25" hidden="1"/>
    <col min="15110" max="15352" width="9.140625" style="25" hidden="1"/>
    <col min="15353" max="15353" width="1.7109375" style="25" hidden="1"/>
    <col min="15354" max="15354" width="36.28515625" style="25" hidden="1"/>
    <col min="15355" max="15355" width="12.28515625" style="25" hidden="1"/>
    <col min="15356" max="15361" width="9.140625" style="25" hidden="1"/>
    <col min="15362" max="15362" width="6.140625" style="25" hidden="1"/>
    <col min="15363" max="15363" width="2" style="25" hidden="1"/>
    <col min="15364" max="15364" width="8.140625" style="25" hidden="1"/>
    <col min="15365" max="15365" width="5.7109375" style="25" hidden="1"/>
    <col min="15366" max="15608" width="9.140625" style="25" hidden="1"/>
    <col min="15609" max="15609" width="1.7109375" style="25" hidden="1"/>
    <col min="15610" max="15610" width="36.28515625" style="25" hidden="1"/>
    <col min="15611" max="15611" width="12.28515625" style="25" hidden="1"/>
    <col min="15612" max="15617" width="9.140625" style="25" hidden="1"/>
    <col min="15618" max="15618" width="6.140625" style="25" hidden="1"/>
    <col min="15619" max="15619" width="2" style="25" hidden="1"/>
    <col min="15620" max="15620" width="8.140625" style="25" hidden="1"/>
    <col min="15621" max="15621" width="5.7109375" style="25" hidden="1"/>
    <col min="15622" max="15864" width="9.140625" style="25" hidden="1"/>
    <col min="15865" max="15865" width="1.7109375" style="25" hidden="1"/>
    <col min="15866" max="15866" width="36.28515625" style="25" hidden="1"/>
    <col min="15867" max="15867" width="12.28515625" style="25" hidden="1"/>
    <col min="15868" max="15873" width="9.140625" style="25" hidden="1"/>
    <col min="15874" max="15874" width="6.140625" style="25" hidden="1"/>
    <col min="15875" max="15875" width="2" style="25" hidden="1"/>
    <col min="15876" max="15876" width="8.140625" style="25" hidden="1"/>
    <col min="15877" max="15877" width="5.7109375" style="25" hidden="1"/>
    <col min="15878" max="16120" width="9.140625" style="25" hidden="1"/>
    <col min="16121" max="16121" width="1.7109375" style="25" hidden="1"/>
    <col min="16122" max="16122" width="36.28515625" style="25" hidden="1"/>
    <col min="16123" max="16123" width="12.28515625" style="25" hidden="1"/>
    <col min="16124" max="16129" width="9.140625" style="25" hidden="1"/>
    <col min="16130" max="16130" width="6.140625" style="25" hidden="1"/>
    <col min="16131" max="16131" width="2" style="25" hidden="1"/>
    <col min="16132" max="16132" width="8.140625" style="25" hidden="1"/>
    <col min="16133" max="16133" width="5.7109375" style="25" hidden="1"/>
    <col min="16134" max="16384" width="9.140625" style="25" hidden="1"/>
  </cols>
  <sheetData>
    <row r="1" spans="1:11" customFormat="1" ht="78" customHeight="1" x14ac:dyDescent="0.25">
      <c r="A1" s="120"/>
      <c r="D1" s="120"/>
      <c r="K1" s="122"/>
    </row>
    <row r="2" spans="1:11" ht="33" customHeight="1" x14ac:dyDescent="0.2">
      <c r="B2" s="26"/>
      <c r="E2" s="118" t="s">
        <v>205</v>
      </c>
      <c r="F2" s="26"/>
      <c r="G2" s="26"/>
      <c r="H2" s="26"/>
      <c r="I2" s="26"/>
      <c r="J2" s="26"/>
    </row>
    <row r="3" spans="1:11" ht="33" customHeight="1" x14ac:dyDescent="0.2">
      <c r="B3" s="26"/>
      <c r="E3" s="118" t="s">
        <v>204</v>
      </c>
      <c r="F3" s="26"/>
      <c r="G3" s="26"/>
      <c r="H3" s="26"/>
      <c r="I3" s="26"/>
      <c r="J3" s="26"/>
    </row>
    <row r="4" spans="1:11" s="122" customFormat="1" ht="7.7" customHeight="1" x14ac:dyDescent="0.2"/>
    <row r="5" spans="1:11" s="1" customFormat="1" ht="15" customHeight="1" x14ac:dyDescent="0.2">
      <c r="A5" s="121"/>
      <c r="D5" s="121"/>
      <c r="E5" s="319" t="s">
        <v>158</v>
      </c>
      <c r="F5" s="319"/>
      <c r="G5" s="319"/>
      <c r="H5" s="319"/>
      <c r="I5" s="319"/>
      <c r="J5" s="292"/>
      <c r="K5" s="122"/>
    </row>
    <row r="6" spans="1:11" s="122" customFormat="1" ht="4.5" customHeight="1" x14ac:dyDescent="0.2"/>
    <row r="7" spans="1:11" s="1" customFormat="1" ht="103.5" customHeight="1" x14ac:dyDescent="0.2">
      <c r="A7" s="121"/>
      <c r="C7" s="25"/>
      <c r="D7" s="122"/>
      <c r="E7" s="319" t="s">
        <v>215</v>
      </c>
      <c r="F7" s="319"/>
      <c r="G7" s="319"/>
      <c r="H7" s="319"/>
      <c r="I7" s="319"/>
      <c r="J7" s="292"/>
      <c r="K7" s="122"/>
    </row>
    <row r="8" spans="1:11" s="122" customFormat="1" ht="6" customHeight="1" x14ac:dyDescent="0.2"/>
    <row r="9" spans="1:11" s="1" customFormat="1" ht="16.5" customHeight="1" x14ac:dyDescent="0.2">
      <c r="A9" s="121"/>
      <c r="B9" s="17"/>
      <c r="D9" s="121"/>
      <c r="E9" s="122"/>
      <c r="F9" s="122"/>
      <c r="G9" s="122"/>
      <c r="H9" s="122"/>
      <c r="I9" s="320" t="s">
        <v>586</v>
      </c>
      <c r="J9" s="321"/>
      <c r="K9" s="322"/>
    </row>
    <row r="10" spans="1:11" s="122" customFormat="1" ht="9.75" customHeight="1" x14ac:dyDescent="0.2">
      <c r="I10" s="323"/>
      <c r="J10" s="324"/>
      <c r="K10" s="325"/>
    </row>
    <row r="11" spans="1:11" ht="25.5" x14ac:dyDescent="0.2">
      <c r="E11" s="122"/>
      <c r="F11" s="215" t="s">
        <v>484</v>
      </c>
      <c r="G11" s="215" t="s">
        <v>485</v>
      </c>
      <c r="H11" s="122"/>
      <c r="I11" s="215" t="s">
        <v>484</v>
      </c>
      <c r="K11" s="215" t="s">
        <v>485</v>
      </c>
    </row>
    <row r="12" spans="1:11" s="122" customFormat="1" ht="3.75" customHeight="1" x14ac:dyDescent="0.2"/>
    <row r="13" spans="1:11" x14ac:dyDescent="0.2">
      <c r="B13" s="26"/>
      <c r="E13" s="216" t="s">
        <v>517</v>
      </c>
      <c r="F13" s="217"/>
      <c r="G13" s="217"/>
      <c r="H13" s="122"/>
      <c r="I13" s="217"/>
      <c r="K13" s="217"/>
    </row>
    <row r="14" spans="1:11" ht="28.5" customHeight="1" x14ac:dyDescent="0.2">
      <c r="B14" s="26" t="s">
        <v>142</v>
      </c>
      <c r="E14" s="30" t="s">
        <v>486</v>
      </c>
      <c r="F14" s="57">
        <f>Aprēķini!R141</f>
        <v>0</v>
      </c>
      <c r="G14" s="57">
        <f>Aprēķini!Q141</f>
        <v>0</v>
      </c>
      <c r="H14" s="122"/>
      <c r="I14" s="57">
        <f>Aprēķini!U141</f>
        <v>0</v>
      </c>
      <c r="K14" s="57">
        <f>Aprēķini!T141</f>
        <v>0</v>
      </c>
    </row>
    <row r="15" spans="1:11" ht="28.5" customHeight="1" x14ac:dyDescent="0.2">
      <c r="E15" s="30" t="s">
        <v>487</v>
      </c>
      <c r="F15" s="57">
        <f>Aprēķini!R142</f>
        <v>0</v>
      </c>
      <c r="G15" s="57">
        <f>Aprēķini!Q142</f>
        <v>0</v>
      </c>
      <c r="H15" s="122"/>
      <c r="I15" s="57">
        <f>Aprēķini!U142</f>
        <v>0</v>
      </c>
      <c r="K15" s="57">
        <f>Aprēķini!T142</f>
        <v>0</v>
      </c>
    </row>
    <row r="16" spans="1:11" x14ac:dyDescent="0.2">
      <c r="B16" s="26"/>
      <c r="E16" s="216" t="s">
        <v>488</v>
      </c>
      <c r="F16" s="217"/>
      <c r="G16" s="122"/>
      <c r="H16" s="122"/>
      <c r="I16" s="122"/>
    </row>
    <row r="17" spans="2:9" ht="28.5" customHeight="1" x14ac:dyDescent="0.2">
      <c r="B17" s="26" t="s">
        <v>142</v>
      </c>
      <c r="E17" s="30" t="s">
        <v>489</v>
      </c>
      <c r="F17" s="57">
        <f>Aprēķini!R145</f>
        <v>0</v>
      </c>
      <c r="G17" s="122"/>
      <c r="H17" s="122"/>
      <c r="I17" s="122"/>
    </row>
    <row r="18" spans="2:9" ht="28.5" customHeight="1" x14ac:dyDescent="0.2">
      <c r="E18" s="122"/>
      <c r="F18" s="122"/>
      <c r="G18" s="122"/>
      <c r="H18" s="122"/>
      <c r="I18" s="122"/>
    </row>
    <row r="19" spans="2:9" hidden="1" x14ac:dyDescent="0.2">
      <c r="G19" s="122"/>
      <c r="H19" s="122"/>
      <c r="I19" s="122"/>
    </row>
    <row r="20" spans="2:9" ht="28.5" customHeight="1" x14ac:dyDescent="0.2">
      <c r="E20" s="30" t="s">
        <v>567</v>
      </c>
      <c r="F20" s="33">
        <f>Aprēķini!Q136</f>
        <v>0</v>
      </c>
      <c r="G20" s="122"/>
      <c r="H20" s="122"/>
      <c r="I20" s="122"/>
    </row>
    <row r="21" spans="2:9" s="122" customFormat="1" ht="7.7" hidden="1" customHeight="1" x14ac:dyDescent="0.2"/>
    <row r="22" spans="2:9" hidden="1" x14ac:dyDescent="0.2">
      <c r="G22" s="122"/>
      <c r="H22" s="122"/>
      <c r="I22" s="122"/>
    </row>
    <row r="23" spans="2:9" s="122" customFormat="1" ht="3.75" hidden="1" customHeight="1" x14ac:dyDescent="0.2"/>
    <row r="24" spans="2:9" ht="28.5" customHeight="1" x14ac:dyDescent="0.2">
      <c r="E24" s="30" t="s">
        <v>568</v>
      </c>
      <c r="F24" s="33">
        <f>Aprēķini!R136</f>
        <v>0</v>
      </c>
      <c r="G24" s="122"/>
      <c r="H24" s="122"/>
      <c r="I24" s="122"/>
    </row>
    <row r="25" spans="2:9" ht="28.5" customHeight="1" x14ac:dyDescent="0.2">
      <c r="E25" s="30" t="s">
        <v>566</v>
      </c>
      <c r="F25" s="46">
        <f>Aprēķini!Q137</f>
        <v>0</v>
      </c>
      <c r="G25" s="122"/>
      <c r="H25" s="122"/>
      <c r="I25" s="122"/>
    </row>
    <row r="26" spans="2:9" s="122" customFormat="1" ht="9.75" customHeight="1" x14ac:dyDescent="0.2"/>
    <row r="27" spans="2:9" ht="18.75" customHeight="1" x14ac:dyDescent="0.2">
      <c r="E27" s="317" t="s">
        <v>144</v>
      </c>
      <c r="F27" s="318"/>
      <c r="G27" s="318"/>
      <c r="H27" s="122"/>
      <c r="I27" s="122"/>
    </row>
    <row r="28" spans="2:9" s="122" customFormat="1" ht="8.25" customHeight="1" x14ac:dyDescent="0.2"/>
    <row r="29" spans="2:9" ht="28.5" customHeight="1" x14ac:dyDescent="0.2">
      <c r="E29" s="30" t="s">
        <v>74</v>
      </c>
      <c r="F29" s="33">
        <f>Aprēķini!Q53</f>
        <v>0</v>
      </c>
      <c r="G29" s="31" t="s">
        <v>1</v>
      </c>
      <c r="H29" s="122"/>
      <c r="I29" s="122"/>
    </row>
    <row r="30" spans="2:9" ht="28.5" customHeight="1" x14ac:dyDescent="0.2">
      <c r="D30" s="178"/>
      <c r="E30" s="30" t="s">
        <v>453</v>
      </c>
      <c r="F30" s="33">
        <f>Aprēķini!Q54</f>
        <v>0</v>
      </c>
      <c r="G30" s="31" t="s">
        <v>1</v>
      </c>
      <c r="H30" s="122"/>
      <c r="I30" s="122"/>
    </row>
    <row r="31" spans="2:9" s="122" customFormat="1" ht="7.7" customHeight="1" x14ac:dyDescent="0.2">
      <c r="D31" s="182"/>
      <c r="E31" s="182"/>
      <c r="F31" s="182"/>
      <c r="G31" s="182"/>
    </row>
    <row r="32" spans="2:9" ht="28.5" customHeight="1" x14ac:dyDescent="0.2">
      <c r="D32" s="183"/>
      <c r="E32" s="30" t="s">
        <v>454</v>
      </c>
      <c r="F32" s="33">
        <f>Aprēķini!Q55</f>
        <v>0</v>
      </c>
      <c r="G32" s="31" t="s">
        <v>1</v>
      </c>
      <c r="H32" s="122"/>
      <c r="I32" s="122"/>
    </row>
    <row r="33" spans="4:9" s="122" customFormat="1" ht="7.7" customHeight="1" x14ac:dyDescent="0.2"/>
    <row r="34" spans="4:9" s="122" customFormat="1" ht="7.7" customHeight="1" x14ac:dyDescent="0.2"/>
    <row r="35" spans="4:9" ht="33" customHeight="1" x14ac:dyDescent="0.2">
      <c r="E35" s="32" t="s">
        <v>149</v>
      </c>
      <c r="F35" s="35">
        <f>Aprēķini!Q52</f>
        <v>0</v>
      </c>
      <c r="G35" s="36" t="s">
        <v>1</v>
      </c>
      <c r="H35" s="122"/>
      <c r="I35" s="122"/>
    </row>
    <row r="36" spans="4:9" s="122" customFormat="1" ht="7.7" customHeight="1" x14ac:dyDescent="0.2"/>
    <row r="37" spans="4:9" ht="18.75" customHeight="1" x14ac:dyDescent="0.2">
      <c r="E37" s="317" t="s">
        <v>92</v>
      </c>
      <c r="F37" s="318"/>
      <c r="G37" s="318"/>
      <c r="H37" s="318"/>
      <c r="I37" s="214"/>
    </row>
    <row r="38" spans="4:9" s="122" customFormat="1" ht="7.7" customHeight="1" x14ac:dyDescent="0.2"/>
    <row r="39" spans="4:9" ht="28.5" customHeight="1" x14ac:dyDescent="0.2">
      <c r="E39" s="30" t="s">
        <v>145</v>
      </c>
      <c r="F39" s="33">
        <f>Aprēķini!Q89</f>
        <v>0</v>
      </c>
      <c r="G39" s="31" t="s">
        <v>1</v>
      </c>
      <c r="H39" s="122"/>
      <c r="I39" s="247"/>
    </row>
    <row r="40" spans="4:9" ht="28.5" customHeight="1" x14ac:dyDescent="0.2">
      <c r="E40" s="30" t="s">
        <v>78</v>
      </c>
      <c r="F40" s="33">
        <f>Aprēķini!Q90</f>
        <v>0</v>
      </c>
      <c r="G40" s="31" t="s">
        <v>1</v>
      </c>
      <c r="H40" s="122"/>
      <c r="I40" s="247"/>
    </row>
    <row r="41" spans="4:9" ht="28.5" customHeight="1" x14ac:dyDescent="0.2">
      <c r="E41" s="30" t="s">
        <v>79</v>
      </c>
      <c r="F41" s="33">
        <f>Aprēķini!Q91</f>
        <v>0</v>
      </c>
      <c r="G41" s="31" t="s">
        <v>1</v>
      </c>
      <c r="H41" s="122"/>
      <c r="I41" s="247"/>
    </row>
    <row r="42" spans="4:9" s="122" customFormat="1" ht="7.7" customHeight="1" x14ac:dyDescent="0.2"/>
    <row r="43" spans="4:9" ht="28.5" customHeight="1" x14ac:dyDescent="0.2">
      <c r="E43" s="30" t="s">
        <v>191</v>
      </c>
      <c r="F43" s="33">
        <f>Aprēķini!Q76</f>
        <v>0</v>
      </c>
      <c r="G43" s="31" t="s">
        <v>1</v>
      </c>
      <c r="H43" s="122"/>
      <c r="I43" s="247"/>
    </row>
    <row r="44" spans="4:9" s="122" customFormat="1" ht="7.7" customHeight="1" x14ac:dyDescent="0.2"/>
    <row r="45" spans="4:9" ht="28.5" customHeight="1" x14ac:dyDescent="0.2">
      <c r="D45" s="181"/>
      <c r="E45" s="30" t="s">
        <v>526</v>
      </c>
      <c r="F45" s="33">
        <f>Aprēķini!Q86</f>
        <v>0</v>
      </c>
      <c r="G45" s="31" t="s">
        <v>1</v>
      </c>
      <c r="H45" s="122"/>
      <c r="I45" s="247"/>
    </row>
    <row r="46" spans="4:9" s="122" customFormat="1" ht="7.7" customHeight="1" x14ac:dyDescent="0.2"/>
    <row r="47" spans="4:9" ht="28.5" customHeight="1" x14ac:dyDescent="0.2">
      <c r="E47" s="29" t="s">
        <v>147</v>
      </c>
      <c r="F47" s="34">
        <f>Aprēķini!Q83+Aprēķini!Q92</f>
        <v>0</v>
      </c>
      <c r="G47" s="31" t="s">
        <v>1</v>
      </c>
      <c r="H47" s="122"/>
      <c r="I47" s="33">
        <f>Aprēķini!R83+Aprēķini!R92</f>
        <v>0</v>
      </c>
    </row>
    <row r="48" spans="4:9" s="122" customFormat="1" ht="7.7" customHeight="1" x14ac:dyDescent="0.2"/>
    <row r="49" spans="5:9" ht="28.5" customHeight="1" x14ac:dyDescent="0.2">
      <c r="E49" s="30" t="s">
        <v>48</v>
      </c>
      <c r="F49" s="33">
        <f>Aprēķini!Q98</f>
        <v>0</v>
      </c>
      <c r="G49" s="31" t="s">
        <v>1</v>
      </c>
      <c r="H49" s="122"/>
      <c r="I49" s="247"/>
    </row>
    <row r="50" spans="5:9" ht="28.5" customHeight="1" x14ac:dyDescent="0.2">
      <c r="E50" s="30" t="s">
        <v>49</v>
      </c>
      <c r="F50" s="33">
        <f>Aprēķini!Q99</f>
        <v>0</v>
      </c>
      <c r="G50" s="31" t="s">
        <v>1</v>
      </c>
      <c r="H50" s="122"/>
      <c r="I50" s="247"/>
    </row>
    <row r="51" spans="5:9" ht="28.5" customHeight="1" x14ac:dyDescent="0.2">
      <c r="E51" s="30" t="s">
        <v>50</v>
      </c>
      <c r="F51" s="33">
        <f>Aprēķini!Q100</f>
        <v>0</v>
      </c>
      <c r="G51" s="31" t="s">
        <v>1</v>
      </c>
      <c r="H51" s="122"/>
      <c r="I51" s="247"/>
    </row>
    <row r="52" spans="5:9" ht="28.5" customHeight="1" x14ac:dyDescent="0.2">
      <c r="E52" s="30" t="s">
        <v>51</v>
      </c>
      <c r="F52" s="33">
        <f>Aprēķini!Q101</f>
        <v>0</v>
      </c>
      <c r="G52" s="31" t="s">
        <v>1</v>
      </c>
      <c r="H52" s="122"/>
      <c r="I52" s="247"/>
    </row>
    <row r="53" spans="5:9" ht="28.5" customHeight="1" x14ac:dyDescent="0.2">
      <c r="E53" s="30" t="s">
        <v>81</v>
      </c>
      <c r="F53" s="33">
        <f>Aprēķini!Q102</f>
        <v>0</v>
      </c>
      <c r="G53" s="31" t="s">
        <v>1</v>
      </c>
      <c r="H53" s="122"/>
      <c r="I53" s="247"/>
    </row>
    <row r="54" spans="5:9" ht="28.5" customHeight="1" x14ac:dyDescent="0.2">
      <c r="E54" s="29" t="s">
        <v>146</v>
      </c>
      <c r="F54" s="34">
        <f>Aprēķini!Q103</f>
        <v>0</v>
      </c>
      <c r="G54" s="31" t="s">
        <v>1</v>
      </c>
      <c r="H54" s="122"/>
      <c r="I54" s="33">
        <f>Aprēķini!R103</f>
        <v>0</v>
      </c>
    </row>
    <row r="55" spans="5:9" s="122" customFormat="1" ht="7.7" customHeight="1" x14ac:dyDescent="0.2"/>
    <row r="56" spans="5:9" ht="28.5" customHeight="1" x14ac:dyDescent="0.2">
      <c r="E56" s="30" t="s">
        <v>54</v>
      </c>
      <c r="F56" s="33">
        <f>Aprēķini!Q104</f>
        <v>0</v>
      </c>
      <c r="G56" s="31" t="s">
        <v>1</v>
      </c>
      <c r="H56" s="122"/>
      <c r="I56" s="247"/>
    </row>
    <row r="57" spans="5:9" ht="28.5" customHeight="1" x14ac:dyDescent="0.2">
      <c r="E57" s="30" t="s">
        <v>55</v>
      </c>
      <c r="F57" s="33">
        <f>Aprēķini!Q105</f>
        <v>0</v>
      </c>
      <c r="G57" s="31" t="s">
        <v>1</v>
      </c>
      <c r="H57" s="122"/>
      <c r="I57" s="247"/>
    </row>
    <row r="58" spans="5:9" ht="28.5" customHeight="1" x14ac:dyDescent="0.2">
      <c r="E58" s="30" t="s">
        <v>56</v>
      </c>
      <c r="F58" s="33">
        <f>Aprēķini!Q106</f>
        <v>0</v>
      </c>
      <c r="G58" s="31" t="s">
        <v>1</v>
      </c>
      <c r="H58" s="122"/>
      <c r="I58" s="247"/>
    </row>
    <row r="59" spans="5:9" ht="28.5" customHeight="1" x14ac:dyDescent="0.2">
      <c r="E59" s="29" t="s">
        <v>82</v>
      </c>
      <c r="F59" s="34">
        <f>Aprēķini!Q107</f>
        <v>0</v>
      </c>
      <c r="G59" s="31" t="s">
        <v>1</v>
      </c>
      <c r="H59" s="122"/>
      <c r="I59" s="33">
        <f>Aprēķini!R107</f>
        <v>0</v>
      </c>
    </row>
    <row r="60" spans="5:9" s="122" customFormat="1" ht="7.7" customHeight="1" x14ac:dyDescent="0.2"/>
    <row r="61" spans="5:9" ht="28.5" customHeight="1" x14ac:dyDescent="0.2">
      <c r="E61" s="30" t="s">
        <v>58</v>
      </c>
      <c r="F61" s="33">
        <f>Aprēķini!Q108</f>
        <v>0</v>
      </c>
      <c r="G61" s="31" t="s">
        <v>1</v>
      </c>
      <c r="H61" s="122"/>
      <c r="I61" s="247"/>
    </row>
    <row r="62" spans="5:9" ht="28.5" customHeight="1" x14ac:dyDescent="0.2">
      <c r="E62" s="30" t="s">
        <v>80</v>
      </c>
      <c r="F62" s="33">
        <f>Aprēķini!Q109</f>
        <v>0</v>
      </c>
      <c r="G62" s="31" t="s">
        <v>1</v>
      </c>
      <c r="H62" s="122"/>
      <c r="I62" s="247"/>
    </row>
    <row r="63" spans="5:9" ht="28.5" customHeight="1" x14ac:dyDescent="0.2">
      <c r="E63" s="30" t="s">
        <v>83</v>
      </c>
      <c r="F63" s="33">
        <f>Aprēķini!Q110</f>
        <v>0</v>
      </c>
      <c r="G63" s="31" t="s">
        <v>1</v>
      </c>
      <c r="H63" s="122"/>
      <c r="I63" s="247"/>
    </row>
    <row r="64" spans="5:9" ht="28.5" customHeight="1" x14ac:dyDescent="0.2">
      <c r="E64" s="30" t="s">
        <v>60</v>
      </c>
      <c r="F64" s="33">
        <f>Aprēķini!Q111</f>
        <v>0</v>
      </c>
      <c r="G64" s="31" t="s">
        <v>1</v>
      </c>
      <c r="H64" s="122"/>
      <c r="I64" s="247"/>
    </row>
    <row r="65" spans="2:9" ht="28.5" customHeight="1" x14ac:dyDescent="0.2">
      <c r="E65" s="29" t="s">
        <v>150</v>
      </c>
      <c r="F65" s="34">
        <f>Aprēķini!Q112</f>
        <v>0</v>
      </c>
      <c r="G65" s="31" t="s">
        <v>1</v>
      </c>
      <c r="H65" s="122"/>
      <c r="I65" s="33">
        <f>Aprēķini!R112</f>
        <v>0</v>
      </c>
    </row>
    <row r="66" spans="2:9" s="122" customFormat="1" ht="7.7" customHeight="1" x14ac:dyDescent="0.2"/>
    <row r="67" spans="2:9" ht="28.5" customHeight="1" x14ac:dyDescent="0.2">
      <c r="E67" s="29" t="s">
        <v>64</v>
      </c>
      <c r="F67" s="33">
        <f>Aprēķini!Q115</f>
        <v>0</v>
      </c>
      <c r="G67" s="31" t="s">
        <v>1</v>
      </c>
      <c r="H67" s="122"/>
      <c r="I67" s="247"/>
    </row>
    <row r="68" spans="2:9" s="122" customFormat="1" ht="7.7" customHeight="1" x14ac:dyDescent="0.2"/>
    <row r="69" spans="2:9" ht="33" customHeight="1" x14ac:dyDescent="0.2">
      <c r="B69" s="26" t="s">
        <v>142</v>
      </c>
      <c r="E69" s="32" t="s">
        <v>148</v>
      </c>
      <c r="F69" s="35">
        <f>Aprēķini!Q128</f>
        <v>0</v>
      </c>
      <c r="G69" s="36" t="s">
        <v>1</v>
      </c>
      <c r="H69" s="122"/>
      <c r="I69" s="35">
        <f>Aprēķini!R128</f>
        <v>0</v>
      </c>
    </row>
    <row r="70" spans="2:9" s="122" customFormat="1" x14ac:dyDescent="0.2"/>
    <row r="71" spans="2:9" s="122" customFormat="1" hidden="1" x14ac:dyDescent="0.2"/>
    <row r="72" spans="2:9" s="122" customFormat="1" hidden="1" x14ac:dyDescent="0.2"/>
    <row r="73" spans="2:9" s="122" customFormat="1" hidden="1" x14ac:dyDescent="0.2"/>
    <row r="74" spans="2:9" s="122" customFormat="1" hidden="1" x14ac:dyDescent="0.2"/>
    <row r="75" spans="2:9" s="122" customFormat="1" hidden="1" x14ac:dyDescent="0.2"/>
    <row r="76" spans="2:9" s="122" customFormat="1" hidden="1" x14ac:dyDescent="0.2"/>
    <row r="77" spans="2:9" x14ac:dyDescent="0.2">
      <c r="E77" s="122"/>
      <c r="F77" s="122"/>
      <c r="G77" s="122"/>
      <c r="H77" s="122"/>
      <c r="I77" s="122"/>
    </row>
    <row r="78" spans="2:9" x14ac:dyDescent="0.2">
      <c r="E78" s="122"/>
      <c r="F78" s="122"/>
      <c r="G78" s="122"/>
      <c r="H78" s="122"/>
      <c r="I78" s="122"/>
    </row>
    <row r="79" spans="2:9" x14ac:dyDescent="0.2">
      <c r="E79" s="122"/>
      <c r="F79" s="122"/>
      <c r="G79" s="122"/>
      <c r="H79" s="122"/>
      <c r="I79" s="122"/>
    </row>
    <row r="80" spans="2:9" x14ac:dyDescent="0.2">
      <c r="E80" s="122"/>
      <c r="F80" s="122"/>
      <c r="G80" s="122"/>
      <c r="H80" s="122"/>
      <c r="I80" s="122"/>
    </row>
    <row r="81" spans="5:9" x14ac:dyDescent="0.2">
      <c r="E81" s="122"/>
      <c r="F81" s="122"/>
      <c r="G81" s="122"/>
      <c r="H81" s="122"/>
      <c r="I81" s="122"/>
    </row>
    <row r="82" spans="5:9" x14ac:dyDescent="0.2">
      <c r="E82" s="122"/>
      <c r="F82" s="122"/>
      <c r="G82" s="122"/>
      <c r="H82" s="122"/>
      <c r="I82" s="122"/>
    </row>
    <row r="83" spans="5:9" x14ac:dyDescent="0.2">
      <c r="E83" s="122"/>
      <c r="F83" s="122"/>
      <c r="G83" s="122"/>
      <c r="H83" s="122"/>
      <c r="I83" s="122"/>
    </row>
    <row r="84" spans="5:9" x14ac:dyDescent="0.2">
      <c r="E84" s="122"/>
      <c r="F84" s="122"/>
      <c r="G84" s="122"/>
      <c r="H84" s="122"/>
      <c r="I84" s="122"/>
    </row>
    <row r="85" spans="5:9" x14ac:dyDescent="0.2">
      <c r="E85" s="122"/>
      <c r="F85" s="122"/>
      <c r="G85" s="122"/>
      <c r="H85" s="122"/>
      <c r="I85" s="122"/>
    </row>
    <row r="86" spans="5:9" x14ac:dyDescent="0.2">
      <c r="E86" s="122"/>
      <c r="F86" s="122"/>
      <c r="G86" s="122"/>
      <c r="H86" s="122"/>
      <c r="I86" s="122"/>
    </row>
    <row r="87" spans="5:9" x14ac:dyDescent="0.2">
      <c r="E87" s="122"/>
      <c r="F87" s="122"/>
      <c r="G87" s="122"/>
      <c r="H87" s="122"/>
      <c r="I87" s="122"/>
    </row>
    <row r="88" spans="5:9" x14ac:dyDescent="0.2">
      <c r="E88" s="122"/>
      <c r="F88" s="122"/>
      <c r="G88" s="122"/>
      <c r="H88" s="122"/>
      <c r="I88" s="122"/>
    </row>
    <row r="89" spans="5:9" x14ac:dyDescent="0.2">
      <c r="E89" s="122"/>
      <c r="F89" s="122"/>
      <c r="G89" s="122"/>
      <c r="H89" s="122"/>
      <c r="I89" s="122"/>
    </row>
    <row r="90" spans="5:9" x14ac:dyDescent="0.2">
      <c r="E90" s="122"/>
      <c r="F90" s="122"/>
      <c r="G90" s="122"/>
      <c r="H90" s="122"/>
      <c r="I90" s="122"/>
    </row>
    <row r="91" spans="5:9" x14ac:dyDescent="0.2">
      <c r="E91" s="122"/>
      <c r="F91" s="122"/>
      <c r="G91" s="122"/>
      <c r="H91" s="122"/>
      <c r="I91" s="122"/>
    </row>
    <row r="92" spans="5:9" x14ac:dyDescent="0.2">
      <c r="E92" s="122"/>
      <c r="F92" s="122"/>
      <c r="G92" s="122"/>
      <c r="H92" s="122"/>
      <c r="I92" s="122"/>
    </row>
    <row r="93" spans="5:9" x14ac:dyDescent="0.2">
      <c r="E93" s="122"/>
      <c r="F93" s="122"/>
      <c r="G93" s="122"/>
      <c r="H93" s="122"/>
      <c r="I93" s="122"/>
    </row>
    <row r="94" spans="5:9" x14ac:dyDescent="0.2">
      <c r="E94" s="122"/>
      <c r="F94" s="122"/>
      <c r="G94" s="122"/>
      <c r="H94" s="122"/>
      <c r="I94" s="122"/>
    </row>
    <row r="95" spans="5:9" x14ac:dyDescent="0.2">
      <c r="E95" s="122"/>
      <c r="F95" s="122"/>
      <c r="G95" s="122"/>
      <c r="H95" s="122"/>
      <c r="I95" s="122"/>
    </row>
    <row r="96" spans="5:9" x14ac:dyDescent="0.2">
      <c r="E96" s="122"/>
      <c r="F96" s="122"/>
      <c r="G96" s="122"/>
      <c r="H96" s="122"/>
      <c r="I96" s="122"/>
    </row>
    <row r="97" spans="5:9" x14ac:dyDescent="0.2">
      <c r="E97" s="122"/>
      <c r="F97" s="122"/>
      <c r="G97" s="122"/>
      <c r="H97" s="122"/>
      <c r="I97" s="122"/>
    </row>
    <row r="98" spans="5:9" x14ac:dyDescent="0.2">
      <c r="E98" s="122"/>
      <c r="F98" s="122"/>
      <c r="G98" s="122"/>
      <c r="H98" s="122"/>
      <c r="I98" s="122"/>
    </row>
    <row r="99" spans="5:9" x14ac:dyDescent="0.2">
      <c r="E99" s="122"/>
      <c r="F99" s="122"/>
      <c r="G99" s="122"/>
      <c r="H99" s="122"/>
      <c r="I99" s="122"/>
    </row>
    <row r="100" spans="5:9" x14ac:dyDescent="0.2">
      <c r="E100" s="122"/>
      <c r="F100" s="122"/>
      <c r="G100" s="122"/>
      <c r="H100" s="122"/>
      <c r="I100" s="122"/>
    </row>
    <row r="101" spans="5:9" x14ac:dyDescent="0.2">
      <c r="E101" s="122"/>
      <c r="F101" s="122"/>
      <c r="G101" s="122"/>
      <c r="H101" s="122"/>
      <c r="I101" s="122"/>
    </row>
    <row r="102" spans="5:9" x14ac:dyDescent="0.2">
      <c r="E102" s="122"/>
      <c r="F102" s="122"/>
      <c r="G102" s="122"/>
      <c r="H102" s="122"/>
      <c r="I102" s="122"/>
    </row>
  </sheetData>
  <sheetProtection sheet="1" objects="1" scenarios="1"/>
  <protectedRanges>
    <protectedRange sqref="I39:I41 I43 I45 I49:I53 I56:I58 I61:I64 I67" name="Range3"/>
  </protectedRanges>
  <mergeCells count="5">
    <mergeCell ref="E37:H37"/>
    <mergeCell ref="E27:G27"/>
    <mergeCell ref="E7:I7"/>
    <mergeCell ref="E5:I5"/>
    <mergeCell ref="I9:K10"/>
  </mergeCells>
  <hyperlinks>
    <hyperlink ref="E2" location="'Saimniecības dati'!A1" display="Uz saimniecības datu ievadi" xr:uid="{00000000-0004-0000-0200-000000000000}"/>
    <hyperlink ref="E3" location="Apraksts!A1" display="Uz aprakstu" xr:uid="{00000000-0004-0000-0200-000001000000}"/>
  </hyperlinks>
  <pageMargins left="0.70866141732283472" right="0.70866141732283472" top="0.74803149606299213" bottom="0.74803149606299213" header="0.31496062992125984" footer="0.31496062992125984"/>
  <pageSetup paperSize="9" scale="6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57"/>
  <sheetViews>
    <sheetView workbookViewId="0">
      <selection activeCell="B54" sqref="B54"/>
    </sheetView>
  </sheetViews>
  <sheetFormatPr defaultRowHeight="15" x14ac:dyDescent="0.25"/>
  <cols>
    <col min="1" max="1" width="12.28515625" style="18" bestFit="1" customWidth="1"/>
    <col min="2" max="2" width="141.140625" style="20" customWidth="1"/>
  </cols>
  <sheetData>
    <row r="1" spans="1:3" x14ac:dyDescent="0.25">
      <c r="A1" s="19" t="s">
        <v>118</v>
      </c>
      <c r="B1" s="20" t="s">
        <v>119</v>
      </c>
      <c r="C1" s="20" t="s">
        <v>120</v>
      </c>
    </row>
    <row r="2" spans="1:3" ht="76.5" x14ac:dyDescent="0.25">
      <c r="A2" s="19">
        <v>3</v>
      </c>
      <c r="B2" s="21" t="s">
        <v>194</v>
      </c>
      <c r="C2" s="21"/>
    </row>
    <row r="3" spans="1:3" ht="60" x14ac:dyDescent="0.25">
      <c r="A3" s="19">
        <v>5</v>
      </c>
      <c r="B3" s="20" t="s">
        <v>195</v>
      </c>
      <c r="C3" s="20"/>
    </row>
    <row r="4" spans="1:3" ht="60" x14ac:dyDescent="0.25">
      <c r="A4" s="19">
        <v>6</v>
      </c>
      <c r="B4" s="20" t="s">
        <v>197</v>
      </c>
      <c r="C4" s="20"/>
    </row>
    <row r="5" spans="1:3" ht="45" x14ac:dyDescent="0.25">
      <c r="A5" s="19">
        <v>7</v>
      </c>
      <c r="B5" s="20" t="s">
        <v>121</v>
      </c>
      <c r="C5" s="20"/>
    </row>
    <row r="6" spans="1:3" ht="120" x14ac:dyDescent="0.25">
      <c r="A6" s="19">
        <v>8</v>
      </c>
      <c r="B6" s="20" t="s">
        <v>122</v>
      </c>
      <c r="C6" s="20"/>
    </row>
    <row r="7" spans="1:3" ht="75" x14ac:dyDescent="0.25">
      <c r="A7" s="19">
        <v>9</v>
      </c>
      <c r="B7" s="20" t="s">
        <v>172</v>
      </c>
      <c r="C7" s="20"/>
    </row>
    <row r="8" spans="1:3" ht="90" x14ac:dyDescent="0.25">
      <c r="A8" s="19">
        <v>23</v>
      </c>
      <c r="B8" s="20" t="s">
        <v>176</v>
      </c>
      <c r="C8" s="20"/>
    </row>
    <row r="9" spans="1:3" ht="90" x14ac:dyDescent="0.25">
      <c r="A9" s="28">
        <v>25</v>
      </c>
      <c r="B9" s="27" t="s">
        <v>175</v>
      </c>
      <c r="C9" s="20"/>
    </row>
    <row r="10" spans="1:3" x14ac:dyDescent="0.25">
      <c r="A10" s="19">
        <v>38</v>
      </c>
      <c r="B10" s="20" t="s">
        <v>174</v>
      </c>
      <c r="C10" s="20"/>
    </row>
    <row r="11" spans="1:3" x14ac:dyDescent="0.25">
      <c r="A11" s="19">
        <v>36</v>
      </c>
      <c r="C11" s="20"/>
    </row>
    <row r="12" spans="1:3" x14ac:dyDescent="0.25">
      <c r="A12" s="19">
        <v>39</v>
      </c>
      <c r="B12" s="20" t="s">
        <v>173</v>
      </c>
      <c r="C12" s="20"/>
    </row>
    <row r="13" spans="1:3" ht="30" x14ac:dyDescent="0.25">
      <c r="A13" s="19">
        <v>40</v>
      </c>
      <c r="B13" s="20" t="s">
        <v>126</v>
      </c>
      <c r="C13" s="20"/>
    </row>
    <row r="14" spans="1:3" ht="90" x14ac:dyDescent="0.25">
      <c r="A14" s="19">
        <v>41</v>
      </c>
      <c r="B14" s="20" t="s">
        <v>127</v>
      </c>
      <c r="C14" s="20"/>
    </row>
    <row r="15" spans="1:3" ht="45" x14ac:dyDescent="0.25">
      <c r="A15" s="19">
        <v>42</v>
      </c>
      <c r="B15" s="20" t="s">
        <v>124</v>
      </c>
      <c r="C15" s="20"/>
    </row>
    <row r="16" spans="1:3" x14ac:dyDescent="0.25">
      <c r="A16" s="19">
        <v>43</v>
      </c>
      <c r="B16" s="20" t="s">
        <v>125</v>
      </c>
      <c r="C16" s="20"/>
    </row>
    <row r="17" spans="1:3" ht="60" x14ac:dyDescent="0.25">
      <c r="A17" s="19">
        <v>44</v>
      </c>
      <c r="B17" s="20" t="s">
        <v>177</v>
      </c>
      <c r="C17" s="20"/>
    </row>
    <row r="18" spans="1:3" ht="45" x14ac:dyDescent="0.25">
      <c r="A18" s="19">
        <v>45</v>
      </c>
      <c r="B18" s="20" t="s">
        <v>123</v>
      </c>
      <c r="C18" s="20"/>
    </row>
    <row r="19" spans="1:3" x14ac:dyDescent="0.25">
      <c r="A19" s="19">
        <v>46</v>
      </c>
      <c r="B19" s="20" t="s">
        <v>128</v>
      </c>
      <c r="C19" s="20"/>
    </row>
    <row r="20" spans="1:3" x14ac:dyDescent="0.25">
      <c r="A20" s="19">
        <v>47</v>
      </c>
      <c r="B20" s="20" t="s">
        <v>129</v>
      </c>
      <c r="C20" s="20"/>
    </row>
    <row r="21" spans="1:3" ht="30" x14ac:dyDescent="0.25">
      <c r="A21" s="19">
        <v>51</v>
      </c>
      <c r="B21" s="27" t="s">
        <v>186</v>
      </c>
      <c r="C21" s="20"/>
    </row>
    <row r="22" spans="1:3" x14ac:dyDescent="0.25">
      <c r="A22" s="19">
        <v>52</v>
      </c>
      <c r="B22" s="20" t="s">
        <v>185</v>
      </c>
      <c r="C22" s="20"/>
    </row>
    <row r="23" spans="1:3" x14ac:dyDescent="0.25">
      <c r="A23" s="19">
        <v>68</v>
      </c>
      <c r="B23" s="27" t="s">
        <v>187</v>
      </c>
      <c r="C23" s="20"/>
    </row>
    <row r="24" spans="1:3" ht="60" x14ac:dyDescent="0.25">
      <c r="A24" s="19">
        <v>69</v>
      </c>
      <c r="B24" s="20" t="s">
        <v>178</v>
      </c>
      <c r="C24" s="20"/>
    </row>
    <row r="25" spans="1:3" x14ac:dyDescent="0.25">
      <c r="A25" s="28">
        <v>70</v>
      </c>
      <c r="B25" s="27" t="s">
        <v>130</v>
      </c>
      <c r="C25" s="22"/>
    </row>
    <row r="26" spans="1:3" x14ac:dyDescent="0.25">
      <c r="A26" s="19">
        <v>97</v>
      </c>
      <c r="C26" s="20"/>
    </row>
    <row r="27" spans="1:3" x14ac:dyDescent="0.25">
      <c r="A27" s="19">
        <v>102</v>
      </c>
      <c r="C27" s="20"/>
    </row>
    <row r="28" spans="1:3" x14ac:dyDescent="0.25">
      <c r="A28" s="19">
        <v>105</v>
      </c>
      <c r="C28" s="20"/>
    </row>
    <row r="29" spans="1:3" ht="225" x14ac:dyDescent="0.25">
      <c r="A29" s="19">
        <v>108</v>
      </c>
      <c r="B29" s="20" t="s">
        <v>179</v>
      </c>
      <c r="C29" s="20"/>
    </row>
    <row r="30" spans="1:3" x14ac:dyDescent="0.25">
      <c r="A30" s="19">
        <v>115</v>
      </c>
      <c r="C30" s="20"/>
    </row>
    <row r="31" spans="1:3" ht="63.75" x14ac:dyDescent="0.25">
      <c r="A31" s="19">
        <v>116</v>
      </c>
      <c r="B31" s="21" t="s">
        <v>180</v>
      </c>
      <c r="C31" s="21"/>
    </row>
    <row r="32" spans="1:3" ht="51" x14ac:dyDescent="0.25">
      <c r="A32" s="19">
        <v>117</v>
      </c>
      <c r="B32" s="21" t="s">
        <v>181</v>
      </c>
      <c r="C32" s="21"/>
    </row>
    <row r="33" spans="1:3" x14ac:dyDescent="0.25">
      <c r="A33" s="19">
        <v>118</v>
      </c>
      <c r="B33" s="21" t="s">
        <v>131</v>
      </c>
      <c r="C33" s="21"/>
    </row>
    <row r="34" spans="1:3" ht="38.25" x14ac:dyDescent="0.25">
      <c r="A34" s="19">
        <v>119</v>
      </c>
      <c r="B34" s="21" t="s">
        <v>132</v>
      </c>
      <c r="C34" s="21"/>
    </row>
    <row r="35" spans="1:3" x14ac:dyDescent="0.25">
      <c r="A35" s="19">
        <v>122</v>
      </c>
      <c r="C35" s="20"/>
    </row>
    <row r="36" spans="1:3" ht="51" x14ac:dyDescent="0.25">
      <c r="A36" s="19">
        <v>123</v>
      </c>
      <c r="B36" s="21" t="s">
        <v>133</v>
      </c>
      <c r="C36" s="21"/>
    </row>
    <row r="37" spans="1:3" ht="25.5" x14ac:dyDescent="0.25">
      <c r="A37" s="19">
        <v>124</v>
      </c>
      <c r="B37" s="21" t="s">
        <v>182</v>
      </c>
      <c r="C37" s="21"/>
    </row>
    <row r="38" spans="1:3" ht="60" x14ac:dyDescent="0.25">
      <c r="A38" s="19">
        <v>125</v>
      </c>
      <c r="B38" s="20" t="s">
        <v>188</v>
      </c>
      <c r="C38" s="20"/>
    </row>
    <row r="39" spans="1:3" ht="38.25" x14ac:dyDescent="0.25">
      <c r="A39" s="19">
        <v>126</v>
      </c>
      <c r="B39" s="21" t="s">
        <v>134</v>
      </c>
      <c r="C39" s="21"/>
    </row>
    <row r="40" spans="1:3" ht="165" x14ac:dyDescent="0.25">
      <c r="A40" s="19">
        <v>127</v>
      </c>
      <c r="B40" s="20" t="s">
        <v>135</v>
      </c>
      <c r="C40" s="20"/>
    </row>
    <row r="41" spans="1:3" x14ac:dyDescent="0.25">
      <c r="A41" s="19">
        <v>128</v>
      </c>
      <c r="C41" s="20"/>
    </row>
    <row r="42" spans="1:3" x14ac:dyDescent="0.25">
      <c r="A42" s="19">
        <v>129</v>
      </c>
      <c r="B42" s="20" t="s">
        <v>99</v>
      </c>
      <c r="C42" s="20"/>
    </row>
    <row r="43" spans="1:3" x14ac:dyDescent="0.25">
      <c r="A43" s="19">
        <v>130</v>
      </c>
      <c r="B43" s="20" t="s">
        <v>100</v>
      </c>
      <c r="C43" s="20"/>
    </row>
    <row r="44" spans="1:3" ht="30" x14ac:dyDescent="0.25">
      <c r="A44" s="19">
        <v>131</v>
      </c>
      <c r="B44" s="20" t="s">
        <v>136</v>
      </c>
      <c r="C44" s="20"/>
    </row>
    <row r="45" spans="1:3" x14ac:dyDescent="0.25">
      <c r="A45" s="19">
        <v>134</v>
      </c>
      <c r="C45" s="20"/>
    </row>
    <row r="46" spans="1:3" ht="45" x14ac:dyDescent="0.25">
      <c r="A46" s="19">
        <v>135</v>
      </c>
      <c r="B46" s="20" t="s">
        <v>137</v>
      </c>
      <c r="C46" s="20"/>
    </row>
    <row r="47" spans="1:3" ht="45" x14ac:dyDescent="0.25">
      <c r="A47" s="19">
        <v>136</v>
      </c>
      <c r="B47" s="20" t="s">
        <v>138</v>
      </c>
      <c r="C47" s="20"/>
    </row>
    <row r="48" spans="1:3" x14ac:dyDescent="0.25">
      <c r="A48" s="19">
        <v>137</v>
      </c>
      <c r="B48" s="20" t="s">
        <v>103</v>
      </c>
      <c r="C48" s="20"/>
    </row>
    <row r="49" spans="1:3" x14ac:dyDescent="0.25">
      <c r="A49" s="19">
        <v>139</v>
      </c>
      <c r="B49" s="20" t="s">
        <v>183</v>
      </c>
      <c r="C49" s="20"/>
    </row>
    <row r="50" spans="1:3" x14ac:dyDescent="0.25">
      <c r="A50" s="19">
        <v>140</v>
      </c>
      <c r="B50" s="20" t="s">
        <v>184</v>
      </c>
      <c r="C50" s="20"/>
    </row>
    <row r="51" spans="1:3" x14ac:dyDescent="0.25">
      <c r="A51" s="19">
        <v>141</v>
      </c>
      <c r="B51" s="20" t="s">
        <v>139</v>
      </c>
      <c r="C51" s="20"/>
    </row>
    <row r="52" spans="1:3" x14ac:dyDescent="0.25">
      <c r="A52" s="19">
        <v>142</v>
      </c>
      <c r="C52" s="20"/>
    </row>
    <row r="53" spans="1:3" x14ac:dyDescent="0.25">
      <c r="A53" s="19">
        <v>143</v>
      </c>
      <c r="B53" s="20" t="s">
        <v>104</v>
      </c>
      <c r="C53" s="20"/>
    </row>
    <row r="54" spans="1:3" x14ac:dyDescent="0.25">
      <c r="A54" s="19">
        <v>144</v>
      </c>
      <c r="B54" s="20" t="s">
        <v>140</v>
      </c>
      <c r="C54" s="20"/>
    </row>
    <row r="55" spans="1:3" x14ac:dyDescent="0.25">
      <c r="A55" s="19">
        <v>145</v>
      </c>
      <c r="B55" s="20" t="s">
        <v>141</v>
      </c>
      <c r="C55" s="20"/>
    </row>
    <row r="56" spans="1:3" ht="25.5" x14ac:dyDescent="0.25">
      <c r="A56" s="19">
        <v>148</v>
      </c>
      <c r="B56" s="21" t="s">
        <v>117</v>
      </c>
      <c r="C56" s="21"/>
    </row>
    <row r="57" spans="1:3" ht="30" x14ac:dyDescent="0.25">
      <c r="A57" s="28">
        <v>149</v>
      </c>
      <c r="B57" s="27" t="s">
        <v>143</v>
      </c>
      <c r="C57" s="22"/>
    </row>
  </sheetData>
  <sheetProtection sheet="1" objects="1" scenarios="1"/>
  <pageMargins left="0.7" right="0.7" top="0.75" bottom="0.75" header="0.3" footer="0.3"/>
  <pageSetup scale="61" fitToHeight="0"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2" tint="-9.9978637043366805E-2"/>
    <pageSetUpPr fitToPage="1"/>
  </sheetPr>
  <dimension ref="A1:AA237"/>
  <sheetViews>
    <sheetView topLeftCell="D12" zoomScaleNormal="100" workbookViewId="0">
      <selection activeCell="T141" sqref="T141"/>
    </sheetView>
  </sheetViews>
  <sheetFormatPr defaultRowHeight="12.75" x14ac:dyDescent="0.2"/>
  <cols>
    <col min="1" max="1" width="15.85546875" style="2" hidden="1" customWidth="1"/>
    <col min="2" max="2" width="43" style="2" customWidth="1"/>
    <col min="3" max="4" width="15.85546875" style="2" customWidth="1"/>
    <col min="5" max="5" width="12.85546875" style="3" customWidth="1"/>
    <col min="6" max="6" width="53" style="3" bestFit="1" customWidth="1"/>
    <col min="7" max="7" width="15.42578125" style="4" customWidth="1"/>
    <col min="8" max="8" width="15.42578125" style="4" hidden="1" customWidth="1"/>
    <col min="9" max="9" width="15.28515625" style="4" hidden="1" customWidth="1"/>
    <col min="10" max="10" width="14.5703125" style="4" customWidth="1"/>
    <col min="11" max="12" width="9.7109375" style="4" customWidth="1"/>
    <col min="13" max="13" width="8" style="4" customWidth="1"/>
    <col min="14" max="14" width="6.7109375" style="4" customWidth="1"/>
    <col min="15" max="15" width="15.5703125" style="4" customWidth="1"/>
    <col min="16" max="16" width="49.28515625" style="4" customWidth="1"/>
    <col min="17" max="17" width="14" style="4" customWidth="1"/>
    <col min="18" max="18" width="17.7109375" style="4" customWidth="1"/>
    <col min="19" max="19" width="10.28515625" style="4" bestFit="1" customWidth="1"/>
    <col min="20" max="20" width="11.140625" style="4" bestFit="1" customWidth="1"/>
    <col min="21" max="21" width="10.5703125" style="4" bestFit="1" customWidth="1"/>
    <col min="22" max="25" width="9.140625" style="4"/>
    <col min="26" max="26" width="39.140625" style="4" bestFit="1" customWidth="1"/>
    <col min="27" max="234" width="9.140625" style="4"/>
    <col min="235" max="235" width="1.85546875" style="4" customWidth="1"/>
    <col min="236" max="236" width="4.42578125" style="4" customWidth="1"/>
    <col min="237" max="237" width="26" style="4" customWidth="1"/>
    <col min="238" max="238" width="6.7109375" style="4" customWidth="1"/>
    <col min="239" max="239" width="13.28515625" style="4" customWidth="1"/>
    <col min="240" max="240" width="12.5703125" style="4" customWidth="1"/>
    <col min="241" max="242" width="13.28515625" style="4" customWidth="1"/>
    <col min="243" max="243" width="11.85546875" style="4" customWidth="1"/>
    <col min="244" max="244" width="12.5703125" style="4" customWidth="1"/>
    <col min="245" max="245" width="12.140625" style="4" customWidth="1"/>
    <col min="246" max="246" width="13.85546875" style="4" customWidth="1"/>
    <col min="247" max="247" width="13.7109375" style="4" customWidth="1"/>
    <col min="248" max="249" width="11.7109375" style="4" customWidth="1"/>
    <col min="250" max="250" width="12.5703125" style="4" customWidth="1"/>
    <col min="251" max="251" width="13.5703125" style="4" customWidth="1"/>
    <col min="252" max="252" width="12.85546875" style="4" customWidth="1"/>
    <col min="253" max="253" width="14.42578125" style="4" customWidth="1"/>
    <col min="254" max="254" width="14" style="4" customWidth="1"/>
    <col min="255" max="255" width="15.42578125" style="4" customWidth="1"/>
    <col min="256" max="256" width="15.28515625" style="4" customWidth="1"/>
    <col min="257" max="257" width="15.5703125" style="4" customWidth="1"/>
    <col min="258" max="258" width="15.140625" style="4" customWidth="1"/>
    <col min="259" max="259" width="17" style="4" customWidth="1"/>
    <col min="260" max="260" width="15" style="4" customWidth="1"/>
    <col min="261" max="261" width="15.28515625" style="4" customWidth="1"/>
    <col min="262" max="262" width="13.42578125" style="4" customWidth="1"/>
    <col min="263" max="263" width="14.140625" style="4" customWidth="1"/>
    <col min="264" max="264" width="15.42578125" style="4" customWidth="1"/>
    <col min="265" max="265" width="15.5703125" style="4" customWidth="1"/>
    <col min="266" max="266" width="14.140625" style="4" customWidth="1"/>
    <col min="267" max="267" width="14.85546875" style="4" customWidth="1"/>
    <col min="268" max="268" width="15.28515625" style="4" customWidth="1"/>
    <col min="269" max="269" width="13.42578125" style="4" customWidth="1"/>
    <col min="270" max="270" width="15.5703125" style="4" customWidth="1"/>
    <col min="271" max="272" width="14.85546875" style="4" customWidth="1"/>
    <col min="273" max="273" width="15.5703125" style="4" customWidth="1"/>
    <col min="274" max="274" width="13.7109375" style="4" customWidth="1"/>
    <col min="275" max="275" width="14.7109375" style="4" customWidth="1"/>
    <col min="276" max="276" width="15.5703125" style="4" customWidth="1"/>
    <col min="277" max="490" width="9.140625" style="4"/>
    <col min="491" max="491" width="1.85546875" style="4" customWidth="1"/>
    <col min="492" max="492" width="4.42578125" style="4" customWidth="1"/>
    <col min="493" max="493" width="26" style="4" customWidth="1"/>
    <col min="494" max="494" width="6.7109375" style="4" customWidth="1"/>
    <col min="495" max="495" width="13.28515625" style="4" customWidth="1"/>
    <col min="496" max="496" width="12.5703125" style="4" customWidth="1"/>
    <col min="497" max="498" width="13.28515625" style="4" customWidth="1"/>
    <col min="499" max="499" width="11.85546875" style="4" customWidth="1"/>
    <col min="500" max="500" width="12.5703125" style="4" customWidth="1"/>
    <col min="501" max="501" width="12.140625" style="4" customWidth="1"/>
    <col min="502" max="502" width="13.85546875" style="4" customWidth="1"/>
    <col min="503" max="503" width="13.7109375" style="4" customWidth="1"/>
    <col min="504" max="505" width="11.7109375" style="4" customWidth="1"/>
    <col min="506" max="506" width="12.5703125" style="4" customWidth="1"/>
    <col min="507" max="507" width="13.5703125" style="4" customWidth="1"/>
    <col min="508" max="508" width="12.85546875" style="4" customWidth="1"/>
    <col min="509" max="509" width="14.42578125" style="4" customWidth="1"/>
    <col min="510" max="510" width="14" style="4" customWidth="1"/>
    <col min="511" max="511" width="15.42578125" style="4" customWidth="1"/>
    <col min="512" max="512" width="15.28515625" style="4" customWidth="1"/>
    <col min="513" max="513" width="15.5703125" style="4" customWidth="1"/>
    <col min="514" max="514" width="15.140625" style="4" customWidth="1"/>
    <col min="515" max="515" width="17" style="4" customWidth="1"/>
    <col min="516" max="516" width="15" style="4" customWidth="1"/>
    <col min="517" max="517" width="15.28515625" style="4" customWidth="1"/>
    <col min="518" max="518" width="13.42578125" style="4" customWidth="1"/>
    <col min="519" max="519" width="14.140625" style="4" customWidth="1"/>
    <col min="520" max="520" width="15.42578125" style="4" customWidth="1"/>
    <col min="521" max="521" width="15.5703125" style="4" customWidth="1"/>
    <col min="522" max="522" width="14.140625" style="4" customWidth="1"/>
    <col min="523" max="523" width="14.85546875" style="4" customWidth="1"/>
    <col min="524" max="524" width="15.28515625" style="4" customWidth="1"/>
    <col min="525" max="525" width="13.42578125" style="4" customWidth="1"/>
    <col min="526" max="526" width="15.5703125" style="4" customWidth="1"/>
    <col min="527" max="528" width="14.85546875" style="4" customWidth="1"/>
    <col min="529" max="529" width="15.5703125" style="4" customWidth="1"/>
    <col min="530" max="530" width="13.7109375" style="4" customWidth="1"/>
    <col min="531" max="531" width="14.7109375" style="4" customWidth="1"/>
    <col min="532" max="532" width="15.5703125" style="4" customWidth="1"/>
    <col min="533" max="746" width="9.140625" style="4"/>
    <col min="747" max="747" width="1.85546875" style="4" customWidth="1"/>
    <col min="748" max="748" width="4.42578125" style="4" customWidth="1"/>
    <col min="749" max="749" width="26" style="4" customWidth="1"/>
    <col min="750" max="750" width="6.7109375" style="4" customWidth="1"/>
    <col min="751" max="751" width="13.28515625" style="4" customWidth="1"/>
    <col min="752" max="752" width="12.5703125" style="4" customWidth="1"/>
    <col min="753" max="754" width="13.28515625" style="4" customWidth="1"/>
    <col min="755" max="755" width="11.85546875" style="4" customWidth="1"/>
    <col min="756" max="756" width="12.5703125" style="4" customWidth="1"/>
    <col min="757" max="757" width="12.140625" style="4" customWidth="1"/>
    <col min="758" max="758" width="13.85546875" style="4" customWidth="1"/>
    <col min="759" max="759" width="13.7109375" style="4" customWidth="1"/>
    <col min="760" max="761" width="11.7109375" style="4" customWidth="1"/>
    <col min="762" max="762" width="12.5703125" style="4" customWidth="1"/>
    <col min="763" max="763" width="13.5703125" style="4" customWidth="1"/>
    <col min="764" max="764" width="12.85546875" style="4" customWidth="1"/>
    <col min="765" max="765" width="14.42578125" style="4" customWidth="1"/>
    <col min="766" max="766" width="14" style="4" customWidth="1"/>
    <col min="767" max="767" width="15.42578125" style="4" customWidth="1"/>
    <col min="768" max="768" width="15.28515625" style="4" customWidth="1"/>
    <col min="769" max="769" width="15.5703125" style="4" customWidth="1"/>
    <col min="770" max="770" width="15.140625" style="4" customWidth="1"/>
    <col min="771" max="771" width="17" style="4" customWidth="1"/>
    <col min="772" max="772" width="15" style="4" customWidth="1"/>
    <col min="773" max="773" width="15.28515625" style="4" customWidth="1"/>
    <col min="774" max="774" width="13.42578125" style="4" customWidth="1"/>
    <col min="775" max="775" width="14.140625" style="4" customWidth="1"/>
    <col min="776" max="776" width="15.42578125" style="4" customWidth="1"/>
    <col min="777" max="777" width="15.5703125" style="4" customWidth="1"/>
    <col min="778" max="778" width="14.140625" style="4" customWidth="1"/>
    <col min="779" max="779" width="14.85546875" style="4" customWidth="1"/>
    <col min="780" max="780" width="15.28515625" style="4" customWidth="1"/>
    <col min="781" max="781" width="13.42578125" style="4" customWidth="1"/>
    <col min="782" max="782" width="15.5703125" style="4" customWidth="1"/>
    <col min="783" max="784" width="14.85546875" style="4" customWidth="1"/>
    <col min="785" max="785" width="15.5703125" style="4" customWidth="1"/>
    <col min="786" max="786" width="13.7109375" style="4" customWidth="1"/>
    <col min="787" max="787" width="14.7109375" style="4" customWidth="1"/>
    <col min="788" max="788" width="15.5703125" style="4" customWidth="1"/>
    <col min="789" max="1002" width="9.140625" style="4"/>
    <col min="1003" max="1003" width="1.85546875" style="4" customWidth="1"/>
    <col min="1004" max="1004" width="4.42578125" style="4" customWidth="1"/>
    <col min="1005" max="1005" width="26" style="4" customWidth="1"/>
    <col min="1006" max="1006" width="6.7109375" style="4" customWidth="1"/>
    <col min="1007" max="1007" width="13.28515625" style="4" customWidth="1"/>
    <col min="1008" max="1008" width="12.5703125" style="4" customWidth="1"/>
    <col min="1009" max="1010" width="13.28515625" style="4" customWidth="1"/>
    <col min="1011" max="1011" width="11.85546875" style="4" customWidth="1"/>
    <col min="1012" max="1012" width="12.5703125" style="4" customWidth="1"/>
    <col min="1013" max="1013" width="12.140625" style="4" customWidth="1"/>
    <col min="1014" max="1014" width="13.85546875" style="4" customWidth="1"/>
    <col min="1015" max="1015" width="13.7109375" style="4" customWidth="1"/>
    <col min="1016" max="1017" width="11.7109375" style="4" customWidth="1"/>
    <col min="1018" max="1018" width="12.5703125" style="4" customWidth="1"/>
    <col min="1019" max="1019" width="13.5703125" style="4" customWidth="1"/>
    <col min="1020" max="1020" width="12.85546875" style="4" customWidth="1"/>
    <col min="1021" max="1021" width="14.42578125" style="4" customWidth="1"/>
    <col min="1022" max="1022" width="14" style="4" customWidth="1"/>
    <col min="1023" max="1023" width="15.42578125" style="4" customWidth="1"/>
    <col min="1024" max="1024" width="15.28515625" style="4" customWidth="1"/>
    <col min="1025" max="1025" width="15.5703125" style="4" customWidth="1"/>
    <col min="1026" max="1026" width="15.140625" style="4" customWidth="1"/>
    <col min="1027" max="1027" width="17" style="4" customWidth="1"/>
    <col min="1028" max="1028" width="15" style="4" customWidth="1"/>
    <col min="1029" max="1029" width="15.28515625" style="4" customWidth="1"/>
    <col min="1030" max="1030" width="13.42578125" style="4" customWidth="1"/>
    <col min="1031" max="1031" width="14.140625" style="4" customWidth="1"/>
    <col min="1032" max="1032" width="15.42578125" style="4" customWidth="1"/>
    <col min="1033" max="1033" width="15.5703125" style="4" customWidth="1"/>
    <col min="1034" max="1034" width="14.140625" style="4" customWidth="1"/>
    <col min="1035" max="1035" width="14.85546875" style="4" customWidth="1"/>
    <col min="1036" max="1036" width="15.28515625" style="4" customWidth="1"/>
    <col min="1037" max="1037" width="13.42578125" style="4" customWidth="1"/>
    <col min="1038" max="1038" width="15.5703125" style="4" customWidth="1"/>
    <col min="1039" max="1040" width="14.85546875" style="4" customWidth="1"/>
    <col min="1041" max="1041" width="15.5703125" style="4" customWidth="1"/>
    <col min="1042" max="1042" width="13.7109375" style="4" customWidth="1"/>
    <col min="1043" max="1043" width="14.7109375" style="4" customWidth="1"/>
    <col min="1044" max="1044" width="15.5703125" style="4" customWidth="1"/>
    <col min="1045" max="1258" width="9.140625" style="4"/>
    <col min="1259" max="1259" width="1.85546875" style="4" customWidth="1"/>
    <col min="1260" max="1260" width="4.42578125" style="4" customWidth="1"/>
    <col min="1261" max="1261" width="26" style="4" customWidth="1"/>
    <col min="1262" max="1262" width="6.7109375" style="4" customWidth="1"/>
    <col min="1263" max="1263" width="13.28515625" style="4" customWidth="1"/>
    <col min="1264" max="1264" width="12.5703125" style="4" customWidth="1"/>
    <col min="1265" max="1266" width="13.28515625" style="4" customWidth="1"/>
    <col min="1267" max="1267" width="11.85546875" style="4" customWidth="1"/>
    <col min="1268" max="1268" width="12.5703125" style="4" customWidth="1"/>
    <col min="1269" max="1269" width="12.140625" style="4" customWidth="1"/>
    <col min="1270" max="1270" width="13.85546875" style="4" customWidth="1"/>
    <col min="1271" max="1271" width="13.7109375" style="4" customWidth="1"/>
    <col min="1272" max="1273" width="11.7109375" style="4" customWidth="1"/>
    <col min="1274" max="1274" width="12.5703125" style="4" customWidth="1"/>
    <col min="1275" max="1275" width="13.5703125" style="4" customWidth="1"/>
    <col min="1276" max="1276" width="12.85546875" style="4" customWidth="1"/>
    <col min="1277" max="1277" width="14.42578125" style="4" customWidth="1"/>
    <col min="1278" max="1278" width="14" style="4" customWidth="1"/>
    <col min="1279" max="1279" width="15.42578125" style="4" customWidth="1"/>
    <col min="1280" max="1280" width="15.28515625" style="4" customWidth="1"/>
    <col min="1281" max="1281" width="15.5703125" style="4" customWidth="1"/>
    <col min="1282" max="1282" width="15.140625" style="4" customWidth="1"/>
    <col min="1283" max="1283" width="17" style="4" customWidth="1"/>
    <col min="1284" max="1284" width="15" style="4" customWidth="1"/>
    <col min="1285" max="1285" width="15.28515625" style="4" customWidth="1"/>
    <col min="1286" max="1286" width="13.42578125" style="4" customWidth="1"/>
    <col min="1287" max="1287" width="14.140625" style="4" customWidth="1"/>
    <col min="1288" max="1288" width="15.42578125" style="4" customWidth="1"/>
    <col min="1289" max="1289" width="15.5703125" style="4" customWidth="1"/>
    <col min="1290" max="1290" width="14.140625" style="4" customWidth="1"/>
    <col min="1291" max="1291" width="14.85546875" style="4" customWidth="1"/>
    <col min="1292" max="1292" width="15.28515625" style="4" customWidth="1"/>
    <col min="1293" max="1293" width="13.42578125" style="4" customWidth="1"/>
    <col min="1294" max="1294" width="15.5703125" style="4" customWidth="1"/>
    <col min="1295" max="1296" width="14.85546875" style="4" customWidth="1"/>
    <col min="1297" max="1297" width="15.5703125" style="4" customWidth="1"/>
    <col min="1298" max="1298" width="13.7109375" style="4" customWidth="1"/>
    <col min="1299" max="1299" width="14.7109375" style="4" customWidth="1"/>
    <col min="1300" max="1300" width="15.5703125" style="4" customWidth="1"/>
    <col min="1301" max="1514" width="9.140625" style="4"/>
    <col min="1515" max="1515" width="1.85546875" style="4" customWidth="1"/>
    <col min="1516" max="1516" width="4.42578125" style="4" customWidth="1"/>
    <col min="1517" max="1517" width="26" style="4" customWidth="1"/>
    <col min="1518" max="1518" width="6.7109375" style="4" customWidth="1"/>
    <col min="1519" max="1519" width="13.28515625" style="4" customWidth="1"/>
    <col min="1520" max="1520" width="12.5703125" style="4" customWidth="1"/>
    <col min="1521" max="1522" width="13.28515625" style="4" customWidth="1"/>
    <col min="1523" max="1523" width="11.85546875" style="4" customWidth="1"/>
    <col min="1524" max="1524" width="12.5703125" style="4" customWidth="1"/>
    <col min="1525" max="1525" width="12.140625" style="4" customWidth="1"/>
    <col min="1526" max="1526" width="13.85546875" style="4" customWidth="1"/>
    <col min="1527" max="1527" width="13.7109375" style="4" customWidth="1"/>
    <col min="1528" max="1529" width="11.7109375" style="4" customWidth="1"/>
    <col min="1530" max="1530" width="12.5703125" style="4" customWidth="1"/>
    <col min="1531" max="1531" width="13.5703125" style="4" customWidth="1"/>
    <col min="1532" max="1532" width="12.85546875" style="4" customWidth="1"/>
    <col min="1533" max="1533" width="14.42578125" style="4" customWidth="1"/>
    <col min="1534" max="1534" width="14" style="4" customWidth="1"/>
    <col min="1535" max="1535" width="15.42578125" style="4" customWidth="1"/>
    <col min="1536" max="1536" width="15.28515625" style="4" customWidth="1"/>
    <col min="1537" max="1537" width="15.5703125" style="4" customWidth="1"/>
    <col min="1538" max="1538" width="15.140625" style="4" customWidth="1"/>
    <col min="1539" max="1539" width="17" style="4" customWidth="1"/>
    <col min="1540" max="1540" width="15" style="4" customWidth="1"/>
    <col min="1541" max="1541" width="15.28515625" style="4" customWidth="1"/>
    <col min="1542" max="1542" width="13.42578125" style="4" customWidth="1"/>
    <col min="1543" max="1543" width="14.140625" style="4" customWidth="1"/>
    <col min="1544" max="1544" width="15.42578125" style="4" customWidth="1"/>
    <col min="1545" max="1545" width="15.5703125" style="4" customWidth="1"/>
    <col min="1546" max="1546" width="14.140625" style="4" customWidth="1"/>
    <col min="1547" max="1547" width="14.85546875" style="4" customWidth="1"/>
    <col min="1548" max="1548" width="15.28515625" style="4" customWidth="1"/>
    <col min="1549" max="1549" width="13.42578125" style="4" customWidth="1"/>
    <col min="1550" max="1550" width="15.5703125" style="4" customWidth="1"/>
    <col min="1551" max="1552" width="14.85546875" style="4" customWidth="1"/>
    <col min="1553" max="1553" width="15.5703125" style="4" customWidth="1"/>
    <col min="1554" max="1554" width="13.7109375" style="4" customWidth="1"/>
    <col min="1555" max="1555" width="14.7109375" style="4" customWidth="1"/>
    <col min="1556" max="1556" width="15.5703125" style="4" customWidth="1"/>
    <col min="1557" max="1770" width="9.140625" style="4"/>
    <col min="1771" max="1771" width="1.85546875" style="4" customWidth="1"/>
    <col min="1772" max="1772" width="4.42578125" style="4" customWidth="1"/>
    <col min="1773" max="1773" width="26" style="4" customWidth="1"/>
    <col min="1774" max="1774" width="6.7109375" style="4" customWidth="1"/>
    <col min="1775" max="1775" width="13.28515625" style="4" customWidth="1"/>
    <col min="1776" max="1776" width="12.5703125" style="4" customWidth="1"/>
    <col min="1777" max="1778" width="13.28515625" style="4" customWidth="1"/>
    <col min="1779" max="1779" width="11.85546875" style="4" customWidth="1"/>
    <col min="1780" max="1780" width="12.5703125" style="4" customWidth="1"/>
    <col min="1781" max="1781" width="12.140625" style="4" customWidth="1"/>
    <col min="1782" max="1782" width="13.85546875" style="4" customWidth="1"/>
    <col min="1783" max="1783" width="13.7109375" style="4" customWidth="1"/>
    <col min="1784" max="1785" width="11.7109375" style="4" customWidth="1"/>
    <col min="1786" max="1786" width="12.5703125" style="4" customWidth="1"/>
    <col min="1787" max="1787" width="13.5703125" style="4" customWidth="1"/>
    <col min="1788" max="1788" width="12.85546875" style="4" customWidth="1"/>
    <col min="1789" max="1789" width="14.42578125" style="4" customWidth="1"/>
    <col min="1790" max="1790" width="14" style="4" customWidth="1"/>
    <col min="1791" max="1791" width="15.42578125" style="4" customWidth="1"/>
    <col min="1792" max="1792" width="15.28515625" style="4" customWidth="1"/>
    <col min="1793" max="1793" width="15.5703125" style="4" customWidth="1"/>
    <col min="1794" max="1794" width="15.140625" style="4" customWidth="1"/>
    <col min="1795" max="1795" width="17" style="4" customWidth="1"/>
    <col min="1796" max="1796" width="15" style="4" customWidth="1"/>
    <col min="1797" max="1797" width="15.28515625" style="4" customWidth="1"/>
    <col min="1798" max="1798" width="13.42578125" style="4" customWidth="1"/>
    <col min="1799" max="1799" width="14.140625" style="4" customWidth="1"/>
    <col min="1800" max="1800" width="15.42578125" style="4" customWidth="1"/>
    <col min="1801" max="1801" width="15.5703125" style="4" customWidth="1"/>
    <col min="1802" max="1802" width="14.140625" style="4" customWidth="1"/>
    <col min="1803" max="1803" width="14.85546875" style="4" customWidth="1"/>
    <col min="1804" max="1804" width="15.28515625" style="4" customWidth="1"/>
    <col min="1805" max="1805" width="13.42578125" style="4" customWidth="1"/>
    <col min="1806" max="1806" width="15.5703125" style="4" customWidth="1"/>
    <col min="1807" max="1808" width="14.85546875" style="4" customWidth="1"/>
    <col min="1809" max="1809" width="15.5703125" style="4" customWidth="1"/>
    <col min="1810" max="1810" width="13.7109375" style="4" customWidth="1"/>
    <col min="1811" max="1811" width="14.7109375" style="4" customWidth="1"/>
    <col min="1812" max="1812" width="15.5703125" style="4" customWidth="1"/>
    <col min="1813" max="2026" width="9.140625" style="4"/>
    <col min="2027" max="2027" width="1.85546875" style="4" customWidth="1"/>
    <col min="2028" max="2028" width="4.42578125" style="4" customWidth="1"/>
    <col min="2029" max="2029" width="26" style="4" customWidth="1"/>
    <col min="2030" max="2030" width="6.7109375" style="4" customWidth="1"/>
    <col min="2031" max="2031" width="13.28515625" style="4" customWidth="1"/>
    <col min="2032" max="2032" width="12.5703125" style="4" customWidth="1"/>
    <col min="2033" max="2034" width="13.28515625" style="4" customWidth="1"/>
    <col min="2035" max="2035" width="11.85546875" style="4" customWidth="1"/>
    <col min="2036" max="2036" width="12.5703125" style="4" customWidth="1"/>
    <col min="2037" max="2037" width="12.140625" style="4" customWidth="1"/>
    <col min="2038" max="2038" width="13.85546875" style="4" customWidth="1"/>
    <col min="2039" max="2039" width="13.7109375" style="4" customWidth="1"/>
    <col min="2040" max="2041" width="11.7109375" style="4" customWidth="1"/>
    <col min="2042" max="2042" width="12.5703125" style="4" customWidth="1"/>
    <col min="2043" max="2043" width="13.5703125" style="4" customWidth="1"/>
    <col min="2044" max="2044" width="12.85546875" style="4" customWidth="1"/>
    <col min="2045" max="2045" width="14.42578125" style="4" customWidth="1"/>
    <col min="2046" max="2046" width="14" style="4" customWidth="1"/>
    <col min="2047" max="2047" width="15.42578125" style="4" customWidth="1"/>
    <col min="2048" max="2048" width="15.28515625" style="4" customWidth="1"/>
    <col min="2049" max="2049" width="15.5703125" style="4" customWidth="1"/>
    <col min="2050" max="2050" width="15.140625" style="4" customWidth="1"/>
    <col min="2051" max="2051" width="17" style="4" customWidth="1"/>
    <col min="2052" max="2052" width="15" style="4" customWidth="1"/>
    <col min="2053" max="2053" width="15.28515625" style="4" customWidth="1"/>
    <col min="2054" max="2054" width="13.42578125" style="4" customWidth="1"/>
    <col min="2055" max="2055" width="14.140625" style="4" customWidth="1"/>
    <col min="2056" max="2056" width="15.42578125" style="4" customWidth="1"/>
    <col min="2057" max="2057" width="15.5703125" style="4" customWidth="1"/>
    <col min="2058" max="2058" width="14.140625" style="4" customWidth="1"/>
    <col min="2059" max="2059" width="14.85546875" style="4" customWidth="1"/>
    <col min="2060" max="2060" width="15.28515625" style="4" customWidth="1"/>
    <col min="2061" max="2061" width="13.42578125" style="4" customWidth="1"/>
    <col min="2062" max="2062" width="15.5703125" style="4" customWidth="1"/>
    <col min="2063" max="2064" width="14.85546875" style="4" customWidth="1"/>
    <col min="2065" max="2065" width="15.5703125" style="4" customWidth="1"/>
    <col min="2066" max="2066" width="13.7109375" style="4" customWidth="1"/>
    <col min="2067" max="2067" width="14.7109375" style="4" customWidth="1"/>
    <col min="2068" max="2068" width="15.5703125" style="4" customWidth="1"/>
    <col min="2069" max="2282" width="9.140625" style="4"/>
    <col min="2283" max="2283" width="1.85546875" style="4" customWidth="1"/>
    <col min="2284" max="2284" width="4.42578125" style="4" customWidth="1"/>
    <col min="2285" max="2285" width="26" style="4" customWidth="1"/>
    <col min="2286" max="2286" width="6.7109375" style="4" customWidth="1"/>
    <col min="2287" max="2287" width="13.28515625" style="4" customWidth="1"/>
    <col min="2288" max="2288" width="12.5703125" style="4" customWidth="1"/>
    <col min="2289" max="2290" width="13.28515625" style="4" customWidth="1"/>
    <col min="2291" max="2291" width="11.85546875" style="4" customWidth="1"/>
    <col min="2292" max="2292" width="12.5703125" style="4" customWidth="1"/>
    <col min="2293" max="2293" width="12.140625" style="4" customWidth="1"/>
    <col min="2294" max="2294" width="13.85546875" style="4" customWidth="1"/>
    <col min="2295" max="2295" width="13.7109375" style="4" customWidth="1"/>
    <col min="2296" max="2297" width="11.7109375" style="4" customWidth="1"/>
    <col min="2298" max="2298" width="12.5703125" style="4" customWidth="1"/>
    <col min="2299" max="2299" width="13.5703125" style="4" customWidth="1"/>
    <col min="2300" max="2300" width="12.85546875" style="4" customWidth="1"/>
    <col min="2301" max="2301" width="14.42578125" style="4" customWidth="1"/>
    <col min="2302" max="2302" width="14" style="4" customWidth="1"/>
    <col min="2303" max="2303" width="15.42578125" style="4" customWidth="1"/>
    <col min="2304" max="2304" width="15.28515625" style="4" customWidth="1"/>
    <col min="2305" max="2305" width="15.5703125" style="4" customWidth="1"/>
    <col min="2306" max="2306" width="15.140625" style="4" customWidth="1"/>
    <col min="2307" max="2307" width="17" style="4" customWidth="1"/>
    <col min="2308" max="2308" width="15" style="4" customWidth="1"/>
    <col min="2309" max="2309" width="15.28515625" style="4" customWidth="1"/>
    <col min="2310" max="2310" width="13.42578125" style="4" customWidth="1"/>
    <col min="2311" max="2311" width="14.140625" style="4" customWidth="1"/>
    <col min="2312" max="2312" width="15.42578125" style="4" customWidth="1"/>
    <col min="2313" max="2313" width="15.5703125" style="4" customWidth="1"/>
    <col min="2314" max="2314" width="14.140625" style="4" customWidth="1"/>
    <col min="2315" max="2315" width="14.85546875" style="4" customWidth="1"/>
    <col min="2316" max="2316" width="15.28515625" style="4" customWidth="1"/>
    <col min="2317" max="2317" width="13.42578125" style="4" customWidth="1"/>
    <col min="2318" max="2318" width="15.5703125" style="4" customWidth="1"/>
    <col min="2319" max="2320" width="14.85546875" style="4" customWidth="1"/>
    <col min="2321" max="2321" width="15.5703125" style="4" customWidth="1"/>
    <col min="2322" max="2322" width="13.7109375" style="4" customWidth="1"/>
    <col min="2323" max="2323" width="14.7109375" style="4" customWidth="1"/>
    <col min="2324" max="2324" width="15.5703125" style="4" customWidth="1"/>
    <col min="2325" max="2538" width="9.140625" style="4"/>
    <col min="2539" max="2539" width="1.85546875" style="4" customWidth="1"/>
    <col min="2540" max="2540" width="4.42578125" style="4" customWidth="1"/>
    <col min="2541" max="2541" width="26" style="4" customWidth="1"/>
    <col min="2542" max="2542" width="6.7109375" style="4" customWidth="1"/>
    <col min="2543" max="2543" width="13.28515625" style="4" customWidth="1"/>
    <col min="2544" max="2544" width="12.5703125" style="4" customWidth="1"/>
    <col min="2545" max="2546" width="13.28515625" style="4" customWidth="1"/>
    <col min="2547" max="2547" width="11.85546875" style="4" customWidth="1"/>
    <col min="2548" max="2548" width="12.5703125" style="4" customWidth="1"/>
    <col min="2549" max="2549" width="12.140625" style="4" customWidth="1"/>
    <col min="2550" max="2550" width="13.85546875" style="4" customWidth="1"/>
    <col min="2551" max="2551" width="13.7109375" style="4" customWidth="1"/>
    <col min="2552" max="2553" width="11.7109375" style="4" customWidth="1"/>
    <col min="2554" max="2554" width="12.5703125" style="4" customWidth="1"/>
    <col min="2555" max="2555" width="13.5703125" style="4" customWidth="1"/>
    <col min="2556" max="2556" width="12.85546875" style="4" customWidth="1"/>
    <col min="2557" max="2557" width="14.42578125" style="4" customWidth="1"/>
    <col min="2558" max="2558" width="14" style="4" customWidth="1"/>
    <col min="2559" max="2559" width="15.42578125" style="4" customWidth="1"/>
    <col min="2560" max="2560" width="15.28515625" style="4" customWidth="1"/>
    <col min="2561" max="2561" width="15.5703125" style="4" customWidth="1"/>
    <col min="2562" max="2562" width="15.140625" style="4" customWidth="1"/>
    <col min="2563" max="2563" width="17" style="4" customWidth="1"/>
    <col min="2564" max="2564" width="15" style="4" customWidth="1"/>
    <col min="2565" max="2565" width="15.28515625" style="4" customWidth="1"/>
    <col min="2566" max="2566" width="13.42578125" style="4" customWidth="1"/>
    <col min="2567" max="2567" width="14.140625" style="4" customWidth="1"/>
    <col min="2568" max="2568" width="15.42578125" style="4" customWidth="1"/>
    <col min="2569" max="2569" width="15.5703125" style="4" customWidth="1"/>
    <col min="2570" max="2570" width="14.140625" style="4" customWidth="1"/>
    <col min="2571" max="2571" width="14.85546875" style="4" customWidth="1"/>
    <col min="2572" max="2572" width="15.28515625" style="4" customWidth="1"/>
    <col min="2573" max="2573" width="13.42578125" style="4" customWidth="1"/>
    <col min="2574" max="2574" width="15.5703125" style="4" customWidth="1"/>
    <col min="2575" max="2576" width="14.85546875" style="4" customWidth="1"/>
    <col min="2577" max="2577" width="15.5703125" style="4" customWidth="1"/>
    <col min="2578" max="2578" width="13.7109375" style="4" customWidth="1"/>
    <col min="2579" max="2579" width="14.7109375" style="4" customWidth="1"/>
    <col min="2580" max="2580" width="15.5703125" style="4" customWidth="1"/>
    <col min="2581" max="2794" width="9.140625" style="4"/>
    <col min="2795" max="2795" width="1.85546875" style="4" customWidth="1"/>
    <col min="2796" max="2796" width="4.42578125" style="4" customWidth="1"/>
    <col min="2797" max="2797" width="26" style="4" customWidth="1"/>
    <col min="2798" max="2798" width="6.7109375" style="4" customWidth="1"/>
    <col min="2799" max="2799" width="13.28515625" style="4" customWidth="1"/>
    <col min="2800" max="2800" width="12.5703125" style="4" customWidth="1"/>
    <col min="2801" max="2802" width="13.28515625" style="4" customWidth="1"/>
    <col min="2803" max="2803" width="11.85546875" style="4" customWidth="1"/>
    <col min="2804" max="2804" width="12.5703125" style="4" customWidth="1"/>
    <col min="2805" max="2805" width="12.140625" style="4" customWidth="1"/>
    <col min="2806" max="2806" width="13.85546875" style="4" customWidth="1"/>
    <col min="2807" max="2807" width="13.7109375" style="4" customWidth="1"/>
    <col min="2808" max="2809" width="11.7109375" style="4" customWidth="1"/>
    <col min="2810" max="2810" width="12.5703125" style="4" customWidth="1"/>
    <col min="2811" max="2811" width="13.5703125" style="4" customWidth="1"/>
    <col min="2812" max="2812" width="12.85546875" style="4" customWidth="1"/>
    <col min="2813" max="2813" width="14.42578125" style="4" customWidth="1"/>
    <col min="2814" max="2814" width="14" style="4" customWidth="1"/>
    <col min="2815" max="2815" width="15.42578125" style="4" customWidth="1"/>
    <col min="2816" max="2816" width="15.28515625" style="4" customWidth="1"/>
    <col min="2817" max="2817" width="15.5703125" style="4" customWidth="1"/>
    <col min="2818" max="2818" width="15.140625" style="4" customWidth="1"/>
    <col min="2819" max="2819" width="17" style="4" customWidth="1"/>
    <col min="2820" max="2820" width="15" style="4" customWidth="1"/>
    <col min="2821" max="2821" width="15.28515625" style="4" customWidth="1"/>
    <col min="2822" max="2822" width="13.42578125" style="4" customWidth="1"/>
    <col min="2823" max="2823" width="14.140625" style="4" customWidth="1"/>
    <col min="2824" max="2824" width="15.42578125" style="4" customWidth="1"/>
    <col min="2825" max="2825" width="15.5703125" style="4" customWidth="1"/>
    <col min="2826" max="2826" width="14.140625" style="4" customWidth="1"/>
    <col min="2827" max="2827" width="14.85546875" style="4" customWidth="1"/>
    <col min="2828" max="2828" width="15.28515625" style="4" customWidth="1"/>
    <col min="2829" max="2829" width="13.42578125" style="4" customWidth="1"/>
    <col min="2830" max="2830" width="15.5703125" style="4" customWidth="1"/>
    <col min="2831" max="2832" width="14.85546875" style="4" customWidth="1"/>
    <col min="2833" max="2833" width="15.5703125" style="4" customWidth="1"/>
    <col min="2834" max="2834" width="13.7109375" style="4" customWidth="1"/>
    <col min="2835" max="2835" width="14.7109375" style="4" customWidth="1"/>
    <col min="2836" max="2836" width="15.5703125" style="4" customWidth="1"/>
    <col min="2837" max="3050" width="9.140625" style="4"/>
    <col min="3051" max="3051" width="1.85546875" style="4" customWidth="1"/>
    <col min="3052" max="3052" width="4.42578125" style="4" customWidth="1"/>
    <col min="3053" max="3053" width="26" style="4" customWidth="1"/>
    <col min="3054" max="3054" width="6.7109375" style="4" customWidth="1"/>
    <col min="3055" max="3055" width="13.28515625" style="4" customWidth="1"/>
    <col min="3056" max="3056" width="12.5703125" style="4" customWidth="1"/>
    <col min="3057" max="3058" width="13.28515625" style="4" customWidth="1"/>
    <col min="3059" max="3059" width="11.85546875" style="4" customWidth="1"/>
    <col min="3060" max="3060" width="12.5703125" style="4" customWidth="1"/>
    <col min="3061" max="3061" width="12.140625" style="4" customWidth="1"/>
    <col min="3062" max="3062" width="13.85546875" style="4" customWidth="1"/>
    <col min="3063" max="3063" width="13.7109375" style="4" customWidth="1"/>
    <col min="3064" max="3065" width="11.7109375" style="4" customWidth="1"/>
    <col min="3066" max="3066" width="12.5703125" style="4" customWidth="1"/>
    <col min="3067" max="3067" width="13.5703125" style="4" customWidth="1"/>
    <col min="3068" max="3068" width="12.85546875" style="4" customWidth="1"/>
    <col min="3069" max="3069" width="14.42578125" style="4" customWidth="1"/>
    <col min="3070" max="3070" width="14" style="4" customWidth="1"/>
    <col min="3071" max="3071" width="15.42578125" style="4" customWidth="1"/>
    <col min="3072" max="3072" width="15.28515625" style="4" customWidth="1"/>
    <col min="3073" max="3073" width="15.5703125" style="4" customWidth="1"/>
    <col min="3074" max="3074" width="15.140625" style="4" customWidth="1"/>
    <col min="3075" max="3075" width="17" style="4" customWidth="1"/>
    <col min="3076" max="3076" width="15" style="4" customWidth="1"/>
    <col min="3077" max="3077" width="15.28515625" style="4" customWidth="1"/>
    <col min="3078" max="3078" width="13.42578125" style="4" customWidth="1"/>
    <col min="3079" max="3079" width="14.140625" style="4" customWidth="1"/>
    <col min="3080" max="3080" width="15.42578125" style="4" customWidth="1"/>
    <col min="3081" max="3081" width="15.5703125" style="4" customWidth="1"/>
    <col min="3082" max="3082" width="14.140625" style="4" customWidth="1"/>
    <col min="3083" max="3083" width="14.85546875" style="4" customWidth="1"/>
    <col min="3084" max="3084" width="15.28515625" style="4" customWidth="1"/>
    <col min="3085" max="3085" width="13.42578125" style="4" customWidth="1"/>
    <col min="3086" max="3086" width="15.5703125" style="4" customWidth="1"/>
    <col min="3087" max="3088" width="14.85546875" style="4" customWidth="1"/>
    <col min="3089" max="3089" width="15.5703125" style="4" customWidth="1"/>
    <col min="3090" max="3090" width="13.7109375" style="4" customWidth="1"/>
    <col min="3091" max="3091" width="14.7109375" style="4" customWidth="1"/>
    <col min="3092" max="3092" width="15.5703125" style="4" customWidth="1"/>
    <col min="3093" max="3306" width="9.140625" style="4"/>
    <col min="3307" max="3307" width="1.85546875" style="4" customWidth="1"/>
    <col min="3308" max="3308" width="4.42578125" style="4" customWidth="1"/>
    <col min="3309" max="3309" width="26" style="4" customWidth="1"/>
    <col min="3310" max="3310" width="6.7109375" style="4" customWidth="1"/>
    <col min="3311" max="3311" width="13.28515625" style="4" customWidth="1"/>
    <col min="3312" max="3312" width="12.5703125" style="4" customWidth="1"/>
    <col min="3313" max="3314" width="13.28515625" style="4" customWidth="1"/>
    <col min="3315" max="3315" width="11.85546875" style="4" customWidth="1"/>
    <col min="3316" max="3316" width="12.5703125" style="4" customWidth="1"/>
    <col min="3317" max="3317" width="12.140625" style="4" customWidth="1"/>
    <col min="3318" max="3318" width="13.85546875" style="4" customWidth="1"/>
    <col min="3319" max="3319" width="13.7109375" style="4" customWidth="1"/>
    <col min="3320" max="3321" width="11.7109375" style="4" customWidth="1"/>
    <col min="3322" max="3322" width="12.5703125" style="4" customWidth="1"/>
    <col min="3323" max="3323" width="13.5703125" style="4" customWidth="1"/>
    <col min="3324" max="3324" width="12.85546875" style="4" customWidth="1"/>
    <col min="3325" max="3325" width="14.42578125" style="4" customWidth="1"/>
    <col min="3326" max="3326" width="14" style="4" customWidth="1"/>
    <col min="3327" max="3327" width="15.42578125" style="4" customWidth="1"/>
    <col min="3328" max="3328" width="15.28515625" style="4" customWidth="1"/>
    <col min="3329" max="3329" width="15.5703125" style="4" customWidth="1"/>
    <col min="3330" max="3330" width="15.140625" style="4" customWidth="1"/>
    <col min="3331" max="3331" width="17" style="4" customWidth="1"/>
    <col min="3332" max="3332" width="15" style="4" customWidth="1"/>
    <col min="3333" max="3333" width="15.28515625" style="4" customWidth="1"/>
    <col min="3334" max="3334" width="13.42578125" style="4" customWidth="1"/>
    <col min="3335" max="3335" width="14.140625" style="4" customWidth="1"/>
    <col min="3336" max="3336" width="15.42578125" style="4" customWidth="1"/>
    <col min="3337" max="3337" width="15.5703125" style="4" customWidth="1"/>
    <col min="3338" max="3338" width="14.140625" style="4" customWidth="1"/>
    <col min="3339" max="3339" width="14.85546875" style="4" customWidth="1"/>
    <col min="3340" max="3340" width="15.28515625" style="4" customWidth="1"/>
    <col min="3341" max="3341" width="13.42578125" style="4" customWidth="1"/>
    <col min="3342" max="3342" width="15.5703125" style="4" customWidth="1"/>
    <col min="3343" max="3344" width="14.85546875" style="4" customWidth="1"/>
    <col min="3345" max="3345" width="15.5703125" style="4" customWidth="1"/>
    <col min="3346" max="3346" width="13.7109375" style="4" customWidth="1"/>
    <col min="3347" max="3347" width="14.7109375" style="4" customWidth="1"/>
    <col min="3348" max="3348" width="15.5703125" style="4" customWidth="1"/>
    <col min="3349" max="3562" width="9.140625" style="4"/>
    <col min="3563" max="3563" width="1.85546875" style="4" customWidth="1"/>
    <col min="3564" max="3564" width="4.42578125" style="4" customWidth="1"/>
    <col min="3565" max="3565" width="26" style="4" customWidth="1"/>
    <col min="3566" max="3566" width="6.7109375" style="4" customWidth="1"/>
    <col min="3567" max="3567" width="13.28515625" style="4" customWidth="1"/>
    <col min="3568" max="3568" width="12.5703125" style="4" customWidth="1"/>
    <col min="3569" max="3570" width="13.28515625" style="4" customWidth="1"/>
    <col min="3571" max="3571" width="11.85546875" style="4" customWidth="1"/>
    <col min="3572" max="3572" width="12.5703125" style="4" customWidth="1"/>
    <col min="3573" max="3573" width="12.140625" style="4" customWidth="1"/>
    <col min="3574" max="3574" width="13.85546875" style="4" customWidth="1"/>
    <col min="3575" max="3575" width="13.7109375" style="4" customWidth="1"/>
    <col min="3576" max="3577" width="11.7109375" style="4" customWidth="1"/>
    <col min="3578" max="3578" width="12.5703125" style="4" customWidth="1"/>
    <col min="3579" max="3579" width="13.5703125" style="4" customWidth="1"/>
    <col min="3580" max="3580" width="12.85546875" style="4" customWidth="1"/>
    <col min="3581" max="3581" width="14.42578125" style="4" customWidth="1"/>
    <col min="3582" max="3582" width="14" style="4" customWidth="1"/>
    <col min="3583" max="3583" width="15.42578125" style="4" customWidth="1"/>
    <col min="3584" max="3584" width="15.28515625" style="4" customWidth="1"/>
    <col min="3585" max="3585" width="15.5703125" style="4" customWidth="1"/>
    <col min="3586" max="3586" width="15.140625" style="4" customWidth="1"/>
    <col min="3587" max="3587" width="17" style="4" customWidth="1"/>
    <col min="3588" max="3588" width="15" style="4" customWidth="1"/>
    <col min="3589" max="3589" width="15.28515625" style="4" customWidth="1"/>
    <col min="3590" max="3590" width="13.42578125" style="4" customWidth="1"/>
    <col min="3591" max="3591" width="14.140625" style="4" customWidth="1"/>
    <col min="3592" max="3592" width="15.42578125" style="4" customWidth="1"/>
    <col min="3593" max="3593" width="15.5703125" style="4" customWidth="1"/>
    <col min="3594" max="3594" width="14.140625" style="4" customWidth="1"/>
    <col min="3595" max="3595" width="14.85546875" style="4" customWidth="1"/>
    <col min="3596" max="3596" width="15.28515625" style="4" customWidth="1"/>
    <col min="3597" max="3597" width="13.42578125" style="4" customWidth="1"/>
    <col min="3598" max="3598" width="15.5703125" style="4" customWidth="1"/>
    <col min="3599" max="3600" width="14.85546875" style="4" customWidth="1"/>
    <col min="3601" max="3601" width="15.5703125" style="4" customWidth="1"/>
    <col min="3602" max="3602" width="13.7109375" style="4" customWidth="1"/>
    <col min="3603" max="3603" width="14.7109375" style="4" customWidth="1"/>
    <col min="3604" max="3604" width="15.5703125" style="4" customWidth="1"/>
    <col min="3605" max="3818" width="9.140625" style="4"/>
    <col min="3819" max="3819" width="1.85546875" style="4" customWidth="1"/>
    <col min="3820" max="3820" width="4.42578125" style="4" customWidth="1"/>
    <col min="3821" max="3821" width="26" style="4" customWidth="1"/>
    <col min="3822" max="3822" width="6.7109375" style="4" customWidth="1"/>
    <col min="3823" max="3823" width="13.28515625" style="4" customWidth="1"/>
    <col min="3824" max="3824" width="12.5703125" style="4" customWidth="1"/>
    <col min="3825" max="3826" width="13.28515625" style="4" customWidth="1"/>
    <col min="3827" max="3827" width="11.85546875" style="4" customWidth="1"/>
    <col min="3828" max="3828" width="12.5703125" style="4" customWidth="1"/>
    <col min="3829" max="3829" width="12.140625" style="4" customWidth="1"/>
    <col min="3830" max="3830" width="13.85546875" style="4" customWidth="1"/>
    <col min="3831" max="3831" width="13.7109375" style="4" customWidth="1"/>
    <col min="3832" max="3833" width="11.7109375" style="4" customWidth="1"/>
    <col min="3834" max="3834" width="12.5703125" style="4" customWidth="1"/>
    <col min="3835" max="3835" width="13.5703125" style="4" customWidth="1"/>
    <col min="3836" max="3836" width="12.85546875" style="4" customWidth="1"/>
    <col min="3837" max="3837" width="14.42578125" style="4" customWidth="1"/>
    <col min="3838" max="3838" width="14" style="4" customWidth="1"/>
    <col min="3839" max="3839" width="15.42578125" style="4" customWidth="1"/>
    <col min="3840" max="3840" width="15.28515625" style="4" customWidth="1"/>
    <col min="3841" max="3841" width="15.5703125" style="4" customWidth="1"/>
    <col min="3842" max="3842" width="15.140625" style="4" customWidth="1"/>
    <col min="3843" max="3843" width="17" style="4" customWidth="1"/>
    <col min="3844" max="3844" width="15" style="4" customWidth="1"/>
    <col min="3845" max="3845" width="15.28515625" style="4" customWidth="1"/>
    <col min="3846" max="3846" width="13.42578125" style="4" customWidth="1"/>
    <col min="3847" max="3847" width="14.140625" style="4" customWidth="1"/>
    <col min="3848" max="3848" width="15.42578125" style="4" customWidth="1"/>
    <col min="3849" max="3849" width="15.5703125" style="4" customWidth="1"/>
    <col min="3850" max="3850" width="14.140625" style="4" customWidth="1"/>
    <col min="3851" max="3851" width="14.85546875" style="4" customWidth="1"/>
    <col min="3852" max="3852" width="15.28515625" style="4" customWidth="1"/>
    <col min="3853" max="3853" width="13.42578125" style="4" customWidth="1"/>
    <col min="3854" max="3854" width="15.5703125" style="4" customWidth="1"/>
    <col min="3855" max="3856" width="14.85546875" style="4" customWidth="1"/>
    <col min="3857" max="3857" width="15.5703125" style="4" customWidth="1"/>
    <col min="3858" max="3858" width="13.7109375" style="4" customWidth="1"/>
    <col min="3859" max="3859" width="14.7109375" style="4" customWidth="1"/>
    <col min="3860" max="3860" width="15.5703125" style="4" customWidth="1"/>
    <col min="3861" max="4074" width="9.140625" style="4"/>
    <col min="4075" max="4075" width="1.85546875" style="4" customWidth="1"/>
    <col min="4076" max="4076" width="4.42578125" style="4" customWidth="1"/>
    <col min="4077" max="4077" width="26" style="4" customWidth="1"/>
    <col min="4078" max="4078" width="6.7109375" style="4" customWidth="1"/>
    <col min="4079" max="4079" width="13.28515625" style="4" customWidth="1"/>
    <col min="4080" max="4080" width="12.5703125" style="4" customWidth="1"/>
    <col min="4081" max="4082" width="13.28515625" style="4" customWidth="1"/>
    <col min="4083" max="4083" width="11.85546875" style="4" customWidth="1"/>
    <col min="4084" max="4084" width="12.5703125" style="4" customWidth="1"/>
    <col min="4085" max="4085" width="12.140625" style="4" customWidth="1"/>
    <col min="4086" max="4086" width="13.85546875" style="4" customWidth="1"/>
    <col min="4087" max="4087" width="13.7109375" style="4" customWidth="1"/>
    <col min="4088" max="4089" width="11.7109375" style="4" customWidth="1"/>
    <col min="4090" max="4090" width="12.5703125" style="4" customWidth="1"/>
    <col min="4091" max="4091" width="13.5703125" style="4" customWidth="1"/>
    <col min="4092" max="4092" width="12.85546875" style="4" customWidth="1"/>
    <col min="4093" max="4093" width="14.42578125" style="4" customWidth="1"/>
    <col min="4094" max="4094" width="14" style="4" customWidth="1"/>
    <col min="4095" max="4095" width="15.42578125" style="4" customWidth="1"/>
    <col min="4096" max="4096" width="15.28515625" style="4" customWidth="1"/>
    <col min="4097" max="4097" width="15.5703125" style="4" customWidth="1"/>
    <col min="4098" max="4098" width="15.140625" style="4" customWidth="1"/>
    <col min="4099" max="4099" width="17" style="4" customWidth="1"/>
    <col min="4100" max="4100" width="15" style="4" customWidth="1"/>
    <col min="4101" max="4101" width="15.28515625" style="4" customWidth="1"/>
    <col min="4102" max="4102" width="13.42578125" style="4" customWidth="1"/>
    <col min="4103" max="4103" width="14.140625" style="4" customWidth="1"/>
    <col min="4104" max="4104" width="15.42578125" style="4" customWidth="1"/>
    <col min="4105" max="4105" width="15.5703125" style="4" customWidth="1"/>
    <col min="4106" max="4106" width="14.140625" style="4" customWidth="1"/>
    <col min="4107" max="4107" width="14.85546875" style="4" customWidth="1"/>
    <col min="4108" max="4108" width="15.28515625" style="4" customWidth="1"/>
    <col min="4109" max="4109" width="13.42578125" style="4" customWidth="1"/>
    <col min="4110" max="4110" width="15.5703125" style="4" customWidth="1"/>
    <col min="4111" max="4112" width="14.85546875" style="4" customWidth="1"/>
    <col min="4113" max="4113" width="15.5703125" style="4" customWidth="1"/>
    <col min="4114" max="4114" width="13.7109375" style="4" customWidth="1"/>
    <col min="4115" max="4115" width="14.7109375" style="4" customWidth="1"/>
    <col min="4116" max="4116" width="15.5703125" style="4" customWidth="1"/>
    <col min="4117" max="4330" width="9.140625" style="4"/>
    <col min="4331" max="4331" width="1.85546875" style="4" customWidth="1"/>
    <col min="4332" max="4332" width="4.42578125" style="4" customWidth="1"/>
    <col min="4333" max="4333" width="26" style="4" customWidth="1"/>
    <col min="4334" max="4334" width="6.7109375" style="4" customWidth="1"/>
    <col min="4335" max="4335" width="13.28515625" style="4" customWidth="1"/>
    <col min="4336" max="4336" width="12.5703125" style="4" customWidth="1"/>
    <col min="4337" max="4338" width="13.28515625" style="4" customWidth="1"/>
    <col min="4339" max="4339" width="11.85546875" style="4" customWidth="1"/>
    <col min="4340" max="4340" width="12.5703125" style="4" customWidth="1"/>
    <col min="4341" max="4341" width="12.140625" style="4" customWidth="1"/>
    <col min="4342" max="4342" width="13.85546875" style="4" customWidth="1"/>
    <col min="4343" max="4343" width="13.7109375" style="4" customWidth="1"/>
    <col min="4344" max="4345" width="11.7109375" style="4" customWidth="1"/>
    <col min="4346" max="4346" width="12.5703125" style="4" customWidth="1"/>
    <col min="4347" max="4347" width="13.5703125" style="4" customWidth="1"/>
    <col min="4348" max="4348" width="12.85546875" style="4" customWidth="1"/>
    <col min="4349" max="4349" width="14.42578125" style="4" customWidth="1"/>
    <col min="4350" max="4350" width="14" style="4" customWidth="1"/>
    <col min="4351" max="4351" width="15.42578125" style="4" customWidth="1"/>
    <col min="4352" max="4352" width="15.28515625" style="4" customWidth="1"/>
    <col min="4353" max="4353" width="15.5703125" style="4" customWidth="1"/>
    <col min="4354" max="4354" width="15.140625" style="4" customWidth="1"/>
    <col min="4355" max="4355" width="17" style="4" customWidth="1"/>
    <col min="4356" max="4356" width="15" style="4" customWidth="1"/>
    <col min="4357" max="4357" width="15.28515625" style="4" customWidth="1"/>
    <col min="4358" max="4358" width="13.42578125" style="4" customWidth="1"/>
    <col min="4359" max="4359" width="14.140625" style="4" customWidth="1"/>
    <col min="4360" max="4360" width="15.42578125" style="4" customWidth="1"/>
    <col min="4361" max="4361" width="15.5703125" style="4" customWidth="1"/>
    <col min="4362" max="4362" width="14.140625" style="4" customWidth="1"/>
    <col min="4363" max="4363" width="14.85546875" style="4" customWidth="1"/>
    <col min="4364" max="4364" width="15.28515625" style="4" customWidth="1"/>
    <col min="4365" max="4365" width="13.42578125" style="4" customWidth="1"/>
    <col min="4366" max="4366" width="15.5703125" style="4" customWidth="1"/>
    <col min="4367" max="4368" width="14.85546875" style="4" customWidth="1"/>
    <col min="4369" max="4369" width="15.5703125" style="4" customWidth="1"/>
    <col min="4370" max="4370" width="13.7109375" style="4" customWidth="1"/>
    <col min="4371" max="4371" width="14.7109375" style="4" customWidth="1"/>
    <col min="4372" max="4372" width="15.5703125" style="4" customWidth="1"/>
    <col min="4373" max="4586" width="9.140625" style="4"/>
    <col min="4587" max="4587" width="1.85546875" style="4" customWidth="1"/>
    <col min="4588" max="4588" width="4.42578125" style="4" customWidth="1"/>
    <col min="4589" max="4589" width="26" style="4" customWidth="1"/>
    <col min="4590" max="4590" width="6.7109375" style="4" customWidth="1"/>
    <col min="4591" max="4591" width="13.28515625" style="4" customWidth="1"/>
    <col min="4592" max="4592" width="12.5703125" style="4" customWidth="1"/>
    <col min="4593" max="4594" width="13.28515625" style="4" customWidth="1"/>
    <col min="4595" max="4595" width="11.85546875" style="4" customWidth="1"/>
    <col min="4596" max="4596" width="12.5703125" style="4" customWidth="1"/>
    <col min="4597" max="4597" width="12.140625" style="4" customWidth="1"/>
    <col min="4598" max="4598" width="13.85546875" style="4" customWidth="1"/>
    <col min="4599" max="4599" width="13.7109375" style="4" customWidth="1"/>
    <col min="4600" max="4601" width="11.7109375" style="4" customWidth="1"/>
    <col min="4602" max="4602" width="12.5703125" style="4" customWidth="1"/>
    <col min="4603" max="4603" width="13.5703125" style="4" customWidth="1"/>
    <col min="4604" max="4604" width="12.85546875" style="4" customWidth="1"/>
    <col min="4605" max="4605" width="14.42578125" style="4" customWidth="1"/>
    <col min="4606" max="4606" width="14" style="4" customWidth="1"/>
    <col min="4607" max="4607" width="15.42578125" style="4" customWidth="1"/>
    <col min="4608" max="4608" width="15.28515625" style="4" customWidth="1"/>
    <col min="4609" max="4609" width="15.5703125" style="4" customWidth="1"/>
    <col min="4610" max="4610" width="15.140625" style="4" customWidth="1"/>
    <col min="4611" max="4611" width="17" style="4" customWidth="1"/>
    <col min="4612" max="4612" width="15" style="4" customWidth="1"/>
    <col min="4613" max="4613" width="15.28515625" style="4" customWidth="1"/>
    <col min="4614" max="4614" width="13.42578125" style="4" customWidth="1"/>
    <col min="4615" max="4615" width="14.140625" style="4" customWidth="1"/>
    <col min="4616" max="4616" width="15.42578125" style="4" customWidth="1"/>
    <col min="4617" max="4617" width="15.5703125" style="4" customWidth="1"/>
    <col min="4618" max="4618" width="14.140625" style="4" customWidth="1"/>
    <col min="4619" max="4619" width="14.85546875" style="4" customWidth="1"/>
    <col min="4620" max="4620" width="15.28515625" style="4" customWidth="1"/>
    <col min="4621" max="4621" width="13.42578125" style="4" customWidth="1"/>
    <col min="4622" max="4622" width="15.5703125" style="4" customWidth="1"/>
    <col min="4623" max="4624" width="14.85546875" style="4" customWidth="1"/>
    <col min="4625" max="4625" width="15.5703125" style="4" customWidth="1"/>
    <col min="4626" max="4626" width="13.7109375" style="4" customWidth="1"/>
    <col min="4627" max="4627" width="14.7109375" style="4" customWidth="1"/>
    <col min="4628" max="4628" width="15.5703125" style="4" customWidth="1"/>
    <col min="4629" max="4842" width="9.140625" style="4"/>
    <col min="4843" max="4843" width="1.85546875" style="4" customWidth="1"/>
    <col min="4844" max="4844" width="4.42578125" style="4" customWidth="1"/>
    <col min="4845" max="4845" width="26" style="4" customWidth="1"/>
    <col min="4846" max="4846" width="6.7109375" style="4" customWidth="1"/>
    <col min="4847" max="4847" width="13.28515625" style="4" customWidth="1"/>
    <col min="4848" max="4848" width="12.5703125" style="4" customWidth="1"/>
    <col min="4849" max="4850" width="13.28515625" style="4" customWidth="1"/>
    <col min="4851" max="4851" width="11.85546875" style="4" customWidth="1"/>
    <col min="4852" max="4852" width="12.5703125" style="4" customWidth="1"/>
    <col min="4853" max="4853" width="12.140625" style="4" customWidth="1"/>
    <col min="4854" max="4854" width="13.85546875" style="4" customWidth="1"/>
    <col min="4855" max="4855" width="13.7109375" style="4" customWidth="1"/>
    <col min="4856" max="4857" width="11.7109375" style="4" customWidth="1"/>
    <col min="4858" max="4858" width="12.5703125" style="4" customWidth="1"/>
    <col min="4859" max="4859" width="13.5703125" style="4" customWidth="1"/>
    <col min="4860" max="4860" width="12.85546875" style="4" customWidth="1"/>
    <col min="4861" max="4861" width="14.42578125" style="4" customWidth="1"/>
    <col min="4862" max="4862" width="14" style="4" customWidth="1"/>
    <col min="4863" max="4863" width="15.42578125" style="4" customWidth="1"/>
    <col min="4864" max="4864" width="15.28515625" style="4" customWidth="1"/>
    <col min="4865" max="4865" width="15.5703125" style="4" customWidth="1"/>
    <col min="4866" max="4866" width="15.140625" style="4" customWidth="1"/>
    <col min="4867" max="4867" width="17" style="4" customWidth="1"/>
    <col min="4868" max="4868" width="15" style="4" customWidth="1"/>
    <col min="4869" max="4869" width="15.28515625" style="4" customWidth="1"/>
    <col min="4870" max="4870" width="13.42578125" style="4" customWidth="1"/>
    <col min="4871" max="4871" width="14.140625" style="4" customWidth="1"/>
    <col min="4872" max="4872" width="15.42578125" style="4" customWidth="1"/>
    <col min="4873" max="4873" width="15.5703125" style="4" customWidth="1"/>
    <col min="4874" max="4874" width="14.140625" style="4" customWidth="1"/>
    <col min="4875" max="4875" width="14.85546875" style="4" customWidth="1"/>
    <col min="4876" max="4876" width="15.28515625" style="4" customWidth="1"/>
    <col min="4877" max="4877" width="13.42578125" style="4" customWidth="1"/>
    <col min="4878" max="4878" width="15.5703125" style="4" customWidth="1"/>
    <col min="4879" max="4880" width="14.85546875" style="4" customWidth="1"/>
    <col min="4881" max="4881" width="15.5703125" style="4" customWidth="1"/>
    <col min="4882" max="4882" width="13.7109375" style="4" customWidth="1"/>
    <col min="4883" max="4883" width="14.7109375" style="4" customWidth="1"/>
    <col min="4884" max="4884" width="15.5703125" style="4" customWidth="1"/>
    <col min="4885" max="5098" width="9.140625" style="4"/>
    <col min="5099" max="5099" width="1.85546875" style="4" customWidth="1"/>
    <col min="5100" max="5100" width="4.42578125" style="4" customWidth="1"/>
    <col min="5101" max="5101" width="26" style="4" customWidth="1"/>
    <col min="5102" max="5102" width="6.7109375" style="4" customWidth="1"/>
    <col min="5103" max="5103" width="13.28515625" style="4" customWidth="1"/>
    <col min="5104" max="5104" width="12.5703125" style="4" customWidth="1"/>
    <col min="5105" max="5106" width="13.28515625" style="4" customWidth="1"/>
    <col min="5107" max="5107" width="11.85546875" style="4" customWidth="1"/>
    <col min="5108" max="5108" width="12.5703125" style="4" customWidth="1"/>
    <col min="5109" max="5109" width="12.140625" style="4" customWidth="1"/>
    <col min="5110" max="5110" width="13.85546875" style="4" customWidth="1"/>
    <col min="5111" max="5111" width="13.7109375" style="4" customWidth="1"/>
    <col min="5112" max="5113" width="11.7109375" style="4" customWidth="1"/>
    <col min="5114" max="5114" width="12.5703125" style="4" customWidth="1"/>
    <col min="5115" max="5115" width="13.5703125" style="4" customWidth="1"/>
    <col min="5116" max="5116" width="12.85546875" style="4" customWidth="1"/>
    <col min="5117" max="5117" width="14.42578125" style="4" customWidth="1"/>
    <col min="5118" max="5118" width="14" style="4" customWidth="1"/>
    <col min="5119" max="5119" width="15.42578125" style="4" customWidth="1"/>
    <col min="5120" max="5120" width="15.28515625" style="4" customWidth="1"/>
    <col min="5121" max="5121" width="15.5703125" style="4" customWidth="1"/>
    <col min="5122" max="5122" width="15.140625" style="4" customWidth="1"/>
    <col min="5123" max="5123" width="17" style="4" customWidth="1"/>
    <col min="5124" max="5124" width="15" style="4" customWidth="1"/>
    <col min="5125" max="5125" width="15.28515625" style="4" customWidth="1"/>
    <col min="5126" max="5126" width="13.42578125" style="4" customWidth="1"/>
    <col min="5127" max="5127" width="14.140625" style="4" customWidth="1"/>
    <col min="5128" max="5128" width="15.42578125" style="4" customWidth="1"/>
    <col min="5129" max="5129" width="15.5703125" style="4" customWidth="1"/>
    <col min="5130" max="5130" width="14.140625" style="4" customWidth="1"/>
    <col min="5131" max="5131" width="14.85546875" style="4" customWidth="1"/>
    <col min="5132" max="5132" width="15.28515625" style="4" customWidth="1"/>
    <col min="5133" max="5133" width="13.42578125" style="4" customWidth="1"/>
    <col min="5134" max="5134" width="15.5703125" style="4" customWidth="1"/>
    <col min="5135" max="5136" width="14.85546875" style="4" customWidth="1"/>
    <col min="5137" max="5137" width="15.5703125" style="4" customWidth="1"/>
    <col min="5138" max="5138" width="13.7109375" style="4" customWidth="1"/>
    <col min="5139" max="5139" width="14.7109375" style="4" customWidth="1"/>
    <col min="5140" max="5140" width="15.5703125" style="4" customWidth="1"/>
    <col min="5141" max="5354" width="9.140625" style="4"/>
    <col min="5355" max="5355" width="1.85546875" style="4" customWidth="1"/>
    <col min="5356" max="5356" width="4.42578125" style="4" customWidth="1"/>
    <col min="5357" max="5357" width="26" style="4" customWidth="1"/>
    <col min="5358" max="5358" width="6.7109375" style="4" customWidth="1"/>
    <col min="5359" max="5359" width="13.28515625" style="4" customWidth="1"/>
    <col min="5360" max="5360" width="12.5703125" style="4" customWidth="1"/>
    <col min="5361" max="5362" width="13.28515625" style="4" customWidth="1"/>
    <col min="5363" max="5363" width="11.85546875" style="4" customWidth="1"/>
    <col min="5364" max="5364" width="12.5703125" style="4" customWidth="1"/>
    <col min="5365" max="5365" width="12.140625" style="4" customWidth="1"/>
    <col min="5366" max="5366" width="13.85546875" style="4" customWidth="1"/>
    <col min="5367" max="5367" width="13.7109375" style="4" customWidth="1"/>
    <col min="5368" max="5369" width="11.7109375" style="4" customWidth="1"/>
    <col min="5370" max="5370" width="12.5703125" style="4" customWidth="1"/>
    <col min="5371" max="5371" width="13.5703125" style="4" customWidth="1"/>
    <col min="5372" max="5372" width="12.85546875" style="4" customWidth="1"/>
    <col min="5373" max="5373" width="14.42578125" style="4" customWidth="1"/>
    <col min="5374" max="5374" width="14" style="4" customWidth="1"/>
    <col min="5375" max="5375" width="15.42578125" style="4" customWidth="1"/>
    <col min="5376" max="5376" width="15.28515625" style="4" customWidth="1"/>
    <col min="5377" max="5377" width="15.5703125" style="4" customWidth="1"/>
    <col min="5378" max="5378" width="15.140625" style="4" customWidth="1"/>
    <col min="5379" max="5379" width="17" style="4" customWidth="1"/>
    <col min="5380" max="5380" width="15" style="4" customWidth="1"/>
    <col min="5381" max="5381" width="15.28515625" style="4" customWidth="1"/>
    <col min="5382" max="5382" width="13.42578125" style="4" customWidth="1"/>
    <col min="5383" max="5383" width="14.140625" style="4" customWidth="1"/>
    <col min="5384" max="5384" width="15.42578125" style="4" customWidth="1"/>
    <col min="5385" max="5385" width="15.5703125" style="4" customWidth="1"/>
    <col min="5386" max="5386" width="14.140625" style="4" customWidth="1"/>
    <col min="5387" max="5387" width="14.85546875" style="4" customWidth="1"/>
    <col min="5388" max="5388" width="15.28515625" style="4" customWidth="1"/>
    <col min="5389" max="5389" width="13.42578125" style="4" customWidth="1"/>
    <col min="5390" max="5390" width="15.5703125" style="4" customWidth="1"/>
    <col min="5391" max="5392" width="14.85546875" style="4" customWidth="1"/>
    <col min="5393" max="5393" width="15.5703125" style="4" customWidth="1"/>
    <col min="5394" max="5394" width="13.7109375" style="4" customWidth="1"/>
    <col min="5395" max="5395" width="14.7109375" style="4" customWidth="1"/>
    <col min="5396" max="5396" width="15.5703125" style="4" customWidth="1"/>
    <col min="5397" max="5610" width="9.140625" style="4"/>
    <col min="5611" max="5611" width="1.85546875" style="4" customWidth="1"/>
    <col min="5612" max="5612" width="4.42578125" style="4" customWidth="1"/>
    <col min="5613" max="5613" width="26" style="4" customWidth="1"/>
    <col min="5614" max="5614" width="6.7109375" style="4" customWidth="1"/>
    <col min="5615" max="5615" width="13.28515625" style="4" customWidth="1"/>
    <col min="5616" max="5616" width="12.5703125" style="4" customWidth="1"/>
    <col min="5617" max="5618" width="13.28515625" style="4" customWidth="1"/>
    <col min="5619" max="5619" width="11.85546875" style="4" customWidth="1"/>
    <col min="5620" max="5620" width="12.5703125" style="4" customWidth="1"/>
    <col min="5621" max="5621" width="12.140625" style="4" customWidth="1"/>
    <col min="5622" max="5622" width="13.85546875" style="4" customWidth="1"/>
    <col min="5623" max="5623" width="13.7109375" style="4" customWidth="1"/>
    <col min="5624" max="5625" width="11.7109375" style="4" customWidth="1"/>
    <col min="5626" max="5626" width="12.5703125" style="4" customWidth="1"/>
    <col min="5627" max="5627" width="13.5703125" style="4" customWidth="1"/>
    <col min="5628" max="5628" width="12.85546875" style="4" customWidth="1"/>
    <col min="5629" max="5629" width="14.42578125" style="4" customWidth="1"/>
    <col min="5630" max="5630" width="14" style="4" customWidth="1"/>
    <col min="5631" max="5631" width="15.42578125" style="4" customWidth="1"/>
    <col min="5632" max="5632" width="15.28515625" style="4" customWidth="1"/>
    <col min="5633" max="5633" width="15.5703125" style="4" customWidth="1"/>
    <col min="5634" max="5634" width="15.140625" style="4" customWidth="1"/>
    <col min="5635" max="5635" width="17" style="4" customWidth="1"/>
    <col min="5636" max="5636" width="15" style="4" customWidth="1"/>
    <col min="5637" max="5637" width="15.28515625" style="4" customWidth="1"/>
    <col min="5638" max="5638" width="13.42578125" style="4" customWidth="1"/>
    <col min="5639" max="5639" width="14.140625" style="4" customWidth="1"/>
    <col min="5640" max="5640" width="15.42578125" style="4" customWidth="1"/>
    <col min="5641" max="5641" width="15.5703125" style="4" customWidth="1"/>
    <col min="5642" max="5642" width="14.140625" style="4" customWidth="1"/>
    <col min="5643" max="5643" width="14.85546875" style="4" customWidth="1"/>
    <col min="5644" max="5644" width="15.28515625" style="4" customWidth="1"/>
    <col min="5645" max="5645" width="13.42578125" style="4" customWidth="1"/>
    <col min="5646" max="5646" width="15.5703125" style="4" customWidth="1"/>
    <col min="5647" max="5648" width="14.85546875" style="4" customWidth="1"/>
    <col min="5649" max="5649" width="15.5703125" style="4" customWidth="1"/>
    <col min="5650" max="5650" width="13.7109375" style="4" customWidth="1"/>
    <col min="5651" max="5651" width="14.7109375" style="4" customWidth="1"/>
    <col min="5652" max="5652" width="15.5703125" style="4" customWidth="1"/>
    <col min="5653" max="5866" width="9.140625" style="4"/>
    <col min="5867" max="5867" width="1.85546875" style="4" customWidth="1"/>
    <col min="5868" max="5868" width="4.42578125" style="4" customWidth="1"/>
    <col min="5869" max="5869" width="26" style="4" customWidth="1"/>
    <col min="5870" max="5870" width="6.7109375" style="4" customWidth="1"/>
    <col min="5871" max="5871" width="13.28515625" style="4" customWidth="1"/>
    <col min="5872" max="5872" width="12.5703125" style="4" customWidth="1"/>
    <col min="5873" max="5874" width="13.28515625" style="4" customWidth="1"/>
    <col min="5875" max="5875" width="11.85546875" style="4" customWidth="1"/>
    <col min="5876" max="5876" width="12.5703125" style="4" customWidth="1"/>
    <col min="5877" max="5877" width="12.140625" style="4" customWidth="1"/>
    <col min="5878" max="5878" width="13.85546875" style="4" customWidth="1"/>
    <col min="5879" max="5879" width="13.7109375" style="4" customWidth="1"/>
    <col min="5880" max="5881" width="11.7109375" style="4" customWidth="1"/>
    <col min="5882" max="5882" width="12.5703125" style="4" customWidth="1"/>
    <col min="5883" max="5883" width="13.5703125" style="4" customWidth="1"/>
    <col min="5884" max="5884" width="12.85546875" style="4" customWidth="1"/>
    <col min="5885" max="5885" width="14.42578125" style="4" customWidth="1"/>
    <col min="5886" max="5886" width="14" style="4" customWidth="1"/>
    <col min="5887" max="5887" width="15.42578125" style="4" customWidth="1"/>
    <col min="5888" max="5888" width="15.28515625" style="4" customWidth="1"/>
    <col min="5889" max="5889" width="15.5703125" style="4" customWidth="1"/>
    <col min="5890" max="5890" width="15.140625" style="4" customWidth="1"/>
    <col min="5891" max="5891" width="17" style="4" customWidth="1"/>
    <col min="5892" max="5892" width="15" style="4" customWidth="1"/>
    <col min="5893" max="5893" width="15.28515625" style="4" customWidth="1"/>
    <col min="5894" max="5894" width="13.42578125" style="4" customWidth="1"/>
    <col min="5895" max="5895" width="14.140625" style="4" customWidth="1"/>
    <col min="5896" max="5896" width="15.42578125" style="4" customWidth="1"/>
    <col min="5897" max="5897" width="15.5703125" style="4" customWidth="1"/>
    <col min="5898" max="5898" width="14.140625" style="4" customWidth="1"/>
    <col min="5899" max="5899" width="14.85546875" style="4" customWidth="1"/>
    <col min="5900" max="5900" width="15.28515625" style="4" customWidth="1"/>
    <col min="5901" max="5901" width="13.42578125" style="4" customWidth="1"/>
    <col min="5902" max="5902" width="15.5703125" style="4" customWidth="1"/>
    <col min="5903" max="5904" width="14.85546875" style="4" customWidth="1"/>
    <col min="5905" max="5905" width="15.5703125" style="4" customWidth="1"/>
    <col min="5906" max="5906" width="13.7109375" style="4" customWidth="1"/>
    <col min="5907" max="5907" width="14.7109375" style="4" customWidth="1"/>
    <col min="5908" max="5908" width="15.5703125" style="4" customWidth="1"/>
    <col min="5909" max="6122" width="9.140625" style="4"/>
    <col min="6123" max="6123" width="1.85546875" style="4" customWidth="1"/>
    <col min="6124" max="6124" width="4.42578125" style="4" customWidth="1"/>
    <col min="6125" max="6125" width="26" style="4" customWidth="1"/>
    <col min="6126" max="6126" width="6.7109375" style="4" customWidth="1"/>
    <col min="6127" max="6127" width="13.28515625" style="4" customWidth="1"/>
    <col min="6128" max="6128" width="12.5703125" style="4" customWidth="1"/>
    <col min="6129" max="6130" width="13.28515625" style="4" customWidth="1"/>
    <col min="6131" max="6131" width="11.85546875" style="4" customWidth="1"/>
    <col min="6132" max="6132" width="12.5703125" style="4" customWidth="1"/>
    <col min="6133" max="6133" width="12.140625" style="4" customWidth="1"/>
    <col min="6134" max="6134" width="13.85546875" style="4" customWidth="1"/>
    <col min="6135" max="6135" width="13.7109375" style="4" customWidth="1"/>
    <col min="6136" max="6137" width="11.7109375" style="4" customWidth="1"/>
    <col min="6138" max="6138" width="12.5703125" style="4" customWidth="1"/>
    <col min="6139" max="6139" width="13.5703125" style="4" customWidth="1"/>
    <col min="6140" max="6140" width="12.85546875" style="4" customWidth="1"/>
    <col min="6141" max="6141" width="14.42578125" style="4" customWidth="1"/>
    <col min="6142" max="6142" width="14" style="4" customWidth="1"/>
    <col min="6143" max="6143" width="15.42578125" style="4" customWidth="1"/>
    <col min="6144" max="6144" width="15.28515625" style="4" customWidth="1"/>
    <col min="6145" max="6145" width="15.5703125" style="4" customWidth="1"/>
    <col min="6146" max="6146" width="15.140625" style="4" customWidth="1"/>
    <col min="6147" max="6147" width="17" style="4" customWidth="1"/>
    <col min="6148" max="6148" width="15" style="4" customWidth="1"/>
    <col min="6149" max="6149" width="15.28515625" style="4" customWidth="1"/>
    <col min="6150" max="6150" width="13.42578125" style="4" customWidth="1"/>
    <col min="6151" max="6151" width="14.140625" style="4" customWidth="1"/>
    <col min="6152" max="6152" width="15.42578125" style="4" customWidth="1"/>
    <col min="6153" max="6153" width="15.5703125" style="4" customWidth="1"/>
    <col min="6154" max="6154" width="14.140625" style="4" customWidth="1"/>
    <col min="6155" max="6155" width="14.85546875" style="4" customWidth="1"/>
    <col min="6156" max="6156" width="15.28515625" style="4" customWidth="1"/>
    <col min="6157" max="6157" width="13.42578125" style="4" customWidth="1"/>
    <col min="6158" max="6158" width="15.5703125" style="4" customWidth="1"/>
    <col min="6159" max="6160" width="14.85546875" style="4" customWidth="1"/>
    <col min="6161" max="6161" width="15.5703125" style="4" customWidth="1"/>
    <col min="6162" max="6162" width="13.7109375" style="4" customWidth="1"/>
    <col min="6163" max="6163" width="14.7109375" style="4" customWidth="1"/>
    <col min="6164" max="6164" width="15.5703125" style="4" customWidth="1"/>
    <col min="6165" max="6378" width="9.140625" style="4"/>
    <col min="6379" max="6379" width="1.85546875" style="4" customWidth="1"/>
    <col min="6380" max="6380" width="4.42578125" style="4" customWidth="1"/>
    <col min="6381" max="6381" width="26" style="4" customWidth="1"/>
    <col min="6382" max="6382" width="6.7109375" style="4" customWidth="1"/>
    <col min="6383" max="6383" width="13.28515625" style="4" customWidth="1"/>
    <col min="6384" max="6384" width="12.5703125" style="4" customWidth="1"/>
    <col min="6385" max="6386" width="13.28515625" style="4" customWidth="1"/>
    <col min="6387" max="6387" width="11.85546875" style="4" customWidth="1"/>
    <col min="6388" max="6388" width="12.5703125" style="4" customWidth="1"/>
    <col min="6389" max="6389" width="12.140625" style="4" customWidth="1"/>
    <col min="6390" max="6390" width="13.85546875" style="4" customWidth="1"/>
    <col min="6391" max="6391" width="13.7109375" style="4" customWidth="1"/>
    <col min="6392" max="6393" width="11.7109375" style="4" customWidth="1"/>
    <col min="6394" max="6394" width="12.5703125" style="4" customWidth="1"/>
    <col min="6395" max="6395" width="13.5703125" style="4" customWidth="1"/>
    <col min="6396" max="6396" width="12.85546875" style="4" customWidth="1"/>
    <col min="6397" max="6397" width="14.42578125" style="4" customWidth="1"/>
    <col min="6398" max="6398" width="14" style="4" customWidth="1"/>
    <col min="6399" max="6399" width="15.42578125" style="4" customWidth="1"/>
    <col min="6400" max="6400" width="15.28515625" style="4" customWidth="1"/>
    <col min="6401" max="6401" width="15.5703125" style="4" customWidth="1"/>
    <col min="6402" max="6402" width="15.140625" style="4" customWidth="1"/>
    <col min="6403" max="6403" width="17" style="4" customWidth="1"/>
    <col min="6404" max="6404" width="15" style="4" customWidth="1"/>
    <col min="6405" max="6405" width="15.28515625" style="4" customWidth="1"/>
    <col min="6406" max="6406" width="13.42578125" style="4" customWidth="1"/>
    <col min="6407" max="6407" width="14.140625" style="4" customWidth="1"/>
    <col min="6408" max="6408" width="15.42578125" style="4" customWidth="1"/>
    <col min="6409" max="6409" width="15.5703125" style="4" customWidth="1"/>
    <col min="6410" max="6410" width="14.140625" style="4" customWidth="1"/>
    <col min="6411" max="6411" width="14.85546875" style="4" customWidth="1"/>
    <col min="6412" max="6412" width="15.28515625" style="4" customWidth="1"/>
    <col min="6413" max="6413" width="13.42578125" style="4" customWidth="1"/>
    <col min="6414" max="6414" width="15.5703125" style="4" customWidth="1"/>
    <col min="6415" max="6416" width="14.85546875" style="4" customWidth="1"/>
    <col min="6417" max="6417" width="15.5703125" style="4" customWidth="1"/>
    <col min="6418" max="6418" width="13.7109375" style="4" customWidth="1"/>
    <col min="6419" max="6419" width="14.7109375" style="4" customWidth="1"/>
    <col min="6420" max="6420" width="15.5703125" style="4" customWidth="1"/>
    <col min="6421" max="6634" width="9.140625" style="4"/>
    <col min="6635" max="6635" width="1.85546875" style="4" customWidth="1"/>
    <col min="6636" max="6636" width="4.42578125" style="4" customWidth="1"/>
    <col min="6637" max="6637" width="26" style="4" customWidth="1"/>
    <col min="6638" max="6638" width="6.7109375" style="4" customWidth="1"/>
    <col min="6639" max="6639" width="13.28515625" style="4" customWidth="1"/>
    <col min="6640" max="6640" width="12.5703125" style="4" customWidth="1"/>
    <col min="6641" max="6642" width="13.28515625" style="4" customWidth="1"/>
    <col min="6643" max="6643" width="11.85546875" style="4" customWidth="1"/>
    <col min="6644" max="6644" width="12.5703125" style="4" customWidth="1"/>
    <col min="6645" max="6645" width="12.140625" style="4" customWidth="1"/>
    <col min="6646" max="6646" width="13.85546875" style="4" customWidth="1"/>
    <col min="6647" max="6647" width="13.7109375" style="4" customWidth="1"/>
    <col min="6648" max="6649" width="11.7109375" style="4" customWidth="1"/>
    <col min="6650" max="6650" width="12.5703125" style="4" customWidth="1"/>
    <col min="6651" max="6651" width="13.5703125" style="4" customWidth="1"/>
    <col min="6652" max="6652" width="12.85546875" style="4" customWidth="1"/>
    <col min="6653" max="6653" width="14.42578125" style="4" customWidth="1"/>
    <col min="6654" max="6654" width="14" style="4" customWidth="1"/>
    <col min="6655" max="6655" width="15.42578125" style="4" customWidth="1"/>
    <col min="6656" max="6656" width="15.28515625" style="4" customWidth="1"/>
    <col min="6657" max="6657" width="15.5703125" style="4" customWidth="1"/>
    <col min="6658" max="6658" width="15.140625" style="4" customWidth="1"/>
    <col min="6659" max="6659" width="17" style="4" customWidth="1"/>
    <col min="6660" max="6660" width="15" style="4" customWidth="1"/>
    <col min="6661" max="6661" width="15.28515625" style="4" customWidth="1"/>
    <col min="6662" max="6662" width="13.42578125" style="4" customWidth="1"/>
    <col min="6663" max="6663" width="14.140625" style="4" customWidth="1"/>
    <col min="6664" max="6664" width="15.42578125" style="4" customWidth="1"/>
    <col min="6665" max="6665" width="15.5703125" style="4" customWidth="1"/>
    <col min="6666" max="6666" width="14.140625" style="4" customWidth="1"/>
    <col min="6667" max="6667" width="14.85546875" style="4" customWidth="1"/>
    <col min="6668" max="6668" width="15.28515625" style="4" customWidth="1"/>
    <col min="6669" max="6669" width="13.42578125" style="4" customWidth="1"/>
    <col min="6670" max="6670" width="15.5703125" style="4" customWidth="1"/>
    <col min="6671" max="6672" width="14.85546875" style="4" customWidth="1"/>
    <col min="6673" max="6673" width="15.5703125" style="4" customWidth="1"/>
    <col min="6674" max="6674" width="13.7109375" style="4" customWidth="1"/>
    <col min="6675" max="6675" width="14.7109375" style="4" customWidth="1"/>
    <col min="6676" max="6676" width="15.5703125" style="4" customWidth="1"/>
    <col min="6677" max="6890" width="9.140625" style="4"/>
    <col min="6891" max="6891" width="1.85546875" style="4" customWidth="1"/>
    <col min="6892" max="6892" width="4.42578125" style="4" customWidth="1"/>
    <col min="6893" max="6893" width="26" style="4" customWidth="1"/>
    <col min="6894" max="6894" width="6.7109375" style="4" customWidth="1"/>
    <col min="6895" max="6895" width="13.28515625" style="4" customWidth="1"/>
    <col min="6896" max="6896" width="12.5703125" style="4" customWidth="1"/>
    <col min="6897" max="6898" width="13.28515625" style="4" customWidth="1"/>
    <col min="6899" max="6899" width="11.85546875" style="4" customWidth="1"/>
    <col min="6900" max="6900" width="12.5703125" style="4" customWidth="1"/>
    <col min="6901" max="6901" width="12.140625" style="4" customWidth="1"/>
    <col min="6902" max="6902" width="13.85546875" style="4" customWidth="1"/>
    <col min="6903" max="6903" width="13.7109375" style="4" customWidth="1"/>
    <col min="6904" max="6905" width="11.7109375" style="4" customWidth="1"/>
    <col min="6906" max="6906" width="12.5703125" style="4" customWidth="1"/>
    <col min="6907" max="6907" width="13.5703125" style="4" customWidth="1"/>
    <col min="6908" max="6908" width="12.85546875" style="4" customWidth="1"/>
    <col min="6909" max="6909" width="14.42578125" style="4" customWidth="1"/>
    <col min="6910" max="6910" width="14" style="4" customWidth="1"/>
    <col min="6911" max="6911" width="15.42578125" style="4" customWidth="1"/>
    <col min="6912" max="6912" width="15.28515625" style="4" customWidth="1"/>
    <col min="6913" max="6913" width="15.5703125" style="4" customWidth="1"/>
    <col min="6914" max="6914" width="15.140625" style="4" customWidth="1"/>
    <col min="6915" max="6915" width="17" style="4" customWidth="1"/>
    <col min="6916" max="6916" width="15" style="4" customWidth="1"/>
    <col min="6917" max="6917" width="15.28515625" style="4" customWidth="1"/>
    <col min="6918" max="6918" width="13.42578125" style="4" customWidth="1"/>
    <col min="6919" max="6919" width="14.140625" style="4" customWidth="1"/>
    <col min="6920" max="6920" width="15.42578125" style="4" customWidth="1"/>
    <col min="6921" max="6921" width="15.5703125" style="4" customWidth="1"/>
    <col min="6922" max="6922" width="14.140625" style="4" customWidth="1"/>
    <col min="6923" max="6923" width="14.85546875" style="4" customWidth="1"/>
    <col min="6924" max="6924" width="15.28515625" style="4" customWidth="1"/>
    <col min="6925" max="6925" width="13.42578125" style="4" customWidth="1"/>
    <col min="6926" max="6926" width="15.5703125" style="4" customWidth="1"/>
    <col min="6927" max="6928" width="14.85546875" style="4" customWidth="1"/>
    <col min="6929" max="6929" width="15.5703125" style="4" customWidth="1"/>
    <col min="6930" max="6930" width="13.7109375" style="4" customWidth="1"/>
    <col min="6931" max="6931" width="14.7109375" style="4" customWidth="1"/>
    <col min="6932" max="6932" width="15.5703125" style="4" customWidth="1"/>
    <col min="6933" max="7146" width="9.140625" style="4"/>
    <col min="7147" max="7147" width="1.85546875" style="4" customWidth="1"/>
    <col min="7148" max="7148" width="4.42578125" style="4" customWidth="1"/>
    <col min="7149" max="7149" width="26" style="4" customWidth="1"/>
    <col min="7150" max="7150" width="6.7109375" style="4" customWidth="1"/>
    <col min="7151" max="7151" width="13.28515625" style="4" customWidth="1"/>
    <col min="7152" max="7152" width="12.5703125" style="4" customWidth="1"/>
    <col min="7153" max="7154" width="13.28515625" style="4" customWidth="1"/>
    <col min="7155" max="7155" width="11.85546875" style="4" customWidth="1"/>
    <col min="7156" max="7156" width="12.5703125" style="4" customWidth="1"/>
    <col min="7157" max="7157" width="12.140625" style="4" customWidth="1"/>
    <col min="7158" max="7158" width="13.85546875" style="4" customWidth="1"/>
    <col min="7159" max="7159" width="13.7109375" style="4" customWidth="1"/>
    <col min="7160" max="7161" width="11.7109375" style="4" customWidth="1"/>
    <col min="7162" max="7162" width="12.5703125" style="4" customWidth="1"/>
    <col min="7163" max="7163" width="13.5703125" style="4" customWidth="1"/>
    <col min="7164" max="7164" width="12.85546875" style="4" customWidth="1"/>
    <col min="7165" max="7165" width="14.42578125" style="4" customWidth="1"/>
    <col min="7166" max="7166" width="14" style="4" customWidth="1"/>
    <col min="7167" max="7167" width="15.42578125" style="4" customWidth="1"/>
    <col min="7168" max="7168" width="15.28515625" style="4" customWidth="1"/>
    <col min="7169" max="7169" width="15.5703125" style="4" customWidth="1"/>
    <col min="7170" max="7170" width="15.140625" style="4" customWidth="1"/>
    <col min="7171" max="7171" width="17" style="4" customWidth="1"/>
    <col min="7172" max="7172" width="15" style="4" customWidth="1"/>
    <col min="7173" max="7173" width="15.28515625" style="4" customWidth="1"/>
    <col min="7174" max="7174" width="13.42578125" style="4" customWidth="1"/>
    <col min="7175" max="7175" width="14.140625" style="4" customWidth="1"/>
    <col min="7176" max="7176" width="15.42578125" style="4" customWidth="1"/>
    <col min="7177" max="7177" width="15.5703125" style="4" customWidth="1"/>
    <col min="7178" max="7178" width="14.140625" style="4" customWidth="1"/>
    <col min="7179" max="7179" width="14.85546875" style="4" customWidth="1"/>
    <col min="7180" max="7180" width="15.28515625" style="4" customWidth="1"/>
    <col min="7181" max="7181" width="13.42578125" style="4" customWidth="1"/>
    <col min="7182" max="7182" width="15.5703125" style="4" customWidth="1"/>
    <col min="7183" max="7184" width="14.85546875" style="4" customWidth="1"/>
    <col min="7185" max="7185" width="15.5703125" style="4" customWidth="1"/>
    <col min="7186" max="7186" width="13.7109375" style="4" customWidth="1"/>
    <col min="7187" max="7187" width="14.7109375" style="4" customWidth="1"/>
    <col min="7188" max="7188" width="15.5703125" style="4" customWidth="1"/>
    <col min="7189" max="7402" width="9.140625" style="4"/>
    <col min="7403" max="7403" width="1.85546875" style="4" customWidth="1"/>
    <col min="7404" max="7404" width="4.42578125" style="4" customWidth="1"/>
    <col min="7405" max="7405" width="26" style="4" customWidth="1"/>
    <col min="7406" max="7406" width="6.7109375" style="4" customWidth="1"/>
    <col min="7407" max="7407" width="13.28515625" style="4" customWidth="1"/>
    <col min="7408" max="7408" width="12.5703125" style="4" customWidth="1"/>
    <col min="7409" max="7410" width="13.28515625" style="4" customWidth="1"/>
    <col min="7411" max="7411" width="11.85546875" style="4" customWidth="1"/>
    <col min="7412" max="7412" width="12.5703125" style="4" customWidth="1"/>
    <col min="7413" max="7413" width="12.140625" style="4" customWidth="1"/>
    <col min="7414" max="7414" width="13.85546875" style="4" customWidth="1"/>
    <col min="7415" max="7415" width="13.7109375" style="4" customWidth="1"/>
    <col min="7416" max="7417" width="11.7109375" style="4" customWidth="1"/>
    <col min="7418" max="7418" width="12.5703125" style="4" customWidth="1"/>
    <col min="7419" max="7419" width="13.5703125" style="4" customWidth="1"/>
    <col min="7420" max="7420" width="12.85546875" style="4" customWidth="1"/>
    <col min="7421" max="7421" width="14.42578125" style="4" customWidth="1"/>
    <col min="7422" max="7422" width="14" style="4" customWidth="1"/>
    <col min="7423" max="7423" width="15.42578125" style="4" customWidth="1"/>
    <col min="7424" max="7424" width="15.28515625" style="4" customWidth="1"/>
    <col min="7425" max="7425" width="15.5703125" style="4" customWidth="1"/>
    <col min="7426" max="7426" width="15.140625" style="4" customWidth="1"/>
    <col min="7427" max="7427" width="17" style="4" customWidth="1"/>
    <col min="7428" max="7428" width="15" style="4" customWidth="1"/>
    <col min="7429" max="7429" width="15.28515625" style="4" customWidth="1"/>
    <col min="7430" max="7430" width="13.42578125" style="4" customWidth="1"/>
    <col min="7431" max="7431" width="14.140625" style="4" customWidth="1"/>
    <col min="7432" max="7432" width="15.42578125" style="4" customWidth="1"/>
    <col min="7433" max="7433" width="15.5703125" style="4" customWidth="1"/>
    <col min="7434" max="7434" width="14.140625" style="4" customWidth="1"/>
    <col min="7435" max="7435" width="14.85546875" style="4" customWidth="1"/>
    <col min="7436" max="7436" width="15.28515625" style="4" customWidth="1"/>
    <col min="7437" max="7437" width="13.42578125" style="4" customWidth="1"/>
    <col min="7438" max="7438" width="15.5703125" style="4" customWidth="1"/>
    <col min="7439" max="7440" width="14.85546875" style="4" customWidth="1"/>
    <col min="7441" max="7441" width="15.5703125" style="4" customWidth="1"/>
    <col min="7442" max="7442" width="13.7109375" style="4" customWidth="1"/>
    <col min="7443" max="7443" width="14.7109375" style="4" customWidth="1"/>
    <col min="7444" max="7444" width="15.5703125" style="4" customWidth="1"/>
    <col min="7445" max="7658" width="9.140625" style="4"/>
    <col min="7659" max="7659" width="1.85546875" style="4" customWidth="1"/>
    <col min="7660" max="7660" width="4.42578125" style="4" customWidth="1"/>
    <col min="7661" max="7661" width="26" style="4" customWidth="1"/>
    <col min="7662" max="7662" width="6.7109375" style="4" customWidth="1"/>
    <col min="7663" max="7663" width="13.28515625" style="4" customWidth="1"/>
    <col min="7664" max="7664" width="12.5703125" style="4" customWidth="1"/>
    <col min="7665" max="7666" width="13.28515625" style="4" customWidth="1"/>
    <col min="7667" max="7667" width="11.85546875" style="4" customWidth="1"/>
    <col min="7668" max="7668" width="12.5703125" style="4" customWidth="1"/>
    <col min="7669" max="7669" width="12.140625" style="4" customWidth="1"/>
    <col min="7670" max="7670" width="13.85546875" style="4" customWidth="1"/>
    <col min="7671" max="7671" width="13.7109375" style="4" customWidth="1"/>
    <col min="7672" max="7673" width="11.7109375" style="4" customWidth="1"/>
    <col min="7674" max="7674" width="12.5703125" style="4" customWidth="1"/>
    <col min="7675" max="7675" width="13.5703125" style="4" customWidth="1"/>
    <col min="7676" max="7676" width="12.85546875" style="4" customWidth="1"/>
    <col min="7677" max="7677" width="14.42578125" style="4" customWidth="1"/>
    <col min="7678" max="7678" width="14" style="4" customWidth="1"/>
    <col min="7679" max="7679" width="15.42578125" style="4" customWidth="1"/>
    <col min="7680" max="7680" width="15.28515625" style="4" customWidth="1"/>
    <col min="7681" max="7681" width="15.5703125" style="4" customWidth="1"/>
    <col min="7682" max="7682" width="15.140625" style="4" customWidth="1"/>
    <col min="7683" max="7683" width="17" style="4" customWidth="1"/>
    <col min="7684" max="7684" width="15" style="4" customWidth="1"/>
    <col min="7685" max="7685" width="15.28515625" style="4" customWidth="1"/>
    <col min="7686" max="7686" width="13.42578125" style="4" customWidth="1"/>
    <col min="7687" max="7687" width="14.140625" style="4" customWidth="1"/>
    <col min="7688" max="7688" width="15.42578125" style="4" customWidth="1"/>
    <col min="7689" max="7689" width="15.5703125" style="4" customWidth="1"/>
    <col min="7690" max="7690" width="14.140625" style="4" customWidth="1"/>
    <col min="7691" max="7691" width="14.85546875" style="4" customWidth="1"/>
    <col min="7692" max="7692" width="15.28515625" style="4" customWidth="1"/>
    <col min="7693" max="7693" width="13.42578125" style="4" customWidth="1"/>
    <col min="7694" max="7694" width="15.5703125" style="4" customWidth="1"/>
    <col min="7695" max="7696" width="14.85546875" style="4" customWidth="1"/>
    <col min="7697" max="7697" width="15.5703125" style="4" customWidth="1"/>
    <col min="7698" max="7698" width="13.7109375" style="4" customWidth="1"/>
    <col min="7699" max="7699" width="14.7109375" style="4" customWidth="1"/>
    <col min="7700" max="7700" width="15.5703125" style="4" customWidth="1"/>
    <col min="7701" max="7914" width="9.140625" style="4"/>
    <col min="7915" max="7915" width="1.85546875" style="4" customWidth="1"/>
    <col min="7916" max="7916" width="4.42578125" style="4" customWidth="1"/>
    <col min="7917" max="7917" width="26" style="4" customWidth="1"/>
    <col min="7918" max="7918" width="6.7109375" style="4" customWidth="1"/>
    <col min="7919" max="7919" width="13.28515625" style="4" customWidth="1"/>
    <col min="7920" max="7920" width="12.5703125" style="4" customWidth="1"/>
    <col min="7921" max="7922" width="13.28515625" style="4" customWidth="1"/>
    <col min="7923" max="7923" width="11.85546875" style="4" customWidth="1"/>
    <col min="7924" max="7924" width="12.5703125" style="4" customWidth="1"/>
    <col min="7925" max="7925" width="12.140625" style="4" customWidth="1"/>
    <col min="7926" max="7926" width="13.85546875" style="4" customWidth="1"/>
    <col min="7927" max="7927" width="13.7109375" style="4" customWidth="1"/>
    <col min="7928" max="7929" width="11.7109375" style="4" customWidth="1"/>
    <col min="7930" max="7930" width="12.5703125" style="4" customWidth="1"/>
    <col min="7931" max="7931" width="13.5703125" style="4" customWidth="1"/>
    <col min="7932" max="7932" width="12.85546875" style="4" customWidth="1"/>
    <col min="7933" max="7933" width="14.42578125" style="4" customWidth="1"/>
    <col min="7934" max="7934" width="14" style="4" customWidth="1"/>
    <col min="7935" max="7935" width="15.42578125" style="4" customWidth="1"/>
    <col min="7936" max="7936" width="15.28515625" style="4" customWidth="1"/>
    <col min="7937" max="7937" width="15.5703125" style="4" customWidth="1"/>
    <col min="7938" max="7938" width="15.140625" style="4" customWidth="1"/>
    <col min="7939" max="7939" width="17" style="4" customWidth="1"/>
    <col min="7940" max="7940" width="15" style="4" customWidth="1"/>
    <col min="7941" max="7941" width="15.28515625" style="4" customWidth="1"/>
    <col min="7942" max="7942" width="13.42578125" style="4" customWidth="1"/>
    <col min="7943" max="7943" width="14.140625" style="4" customWidth="1"/>
    <col min="7944" max="7944" width="15.42578125" style="4" customWidth="1"/>
    <col min="7945" max="7945" width="15.5703125" style="4" customWidth="1"/>
    <col min="7946" max="7946" width="14.140625" style="4" customWidth="1"/>
    <col min="7947" max="7947" width="14.85546875" style="4" customWidth="1"/>
    <col min="7948" max="7948" width="15.28515625" style="4" customWidth="1"/>
    <col min="7949" max="7949" width="13.42578125" style="4" customWidth="1"/>
    <col min="7950" max="7950" width="15.5703125" style="4" customWidth="1"/>
    <col min="7951" max="7952" width="14.85546875" style="4" customWidth="1"/>
    <col min="7953" max="7953" width="15.5703125" style="4" customWidth="1"/>
    <col min="7954" max="7954" width="13.7109375" style="4" customWidth="1"/>
    <col min="7955" max="7955" width="14.7109375" style="4" customWidth="1"/>
    <col min="7956" max="7956" width="15.5703125" style="4" customWidth="1"/>
    <col min="7957" max="8170" width="9.140625" style="4"/>
    <col min="8171" max="8171" width="1.85546875" style="4" customWidth="1"/>
    <col min="8172" max="8172" width="4.42578125" style="4" customWidth="1"/>
    <col min="8173" max="8173" width="26" style="4" customWidth="1"/>
    <col min="8174" max="8174" width="6.7109375" style="4" customWidth="1"/>
    <col min="8175" max="8175" width="13.28515625" style="4" customWidth="1"/>
    <col min="8176" max="8176" width="12.5703125" style="4" customWidth="1"/>
    <col min="8177" max="8178" width="13.28515625" style="4" customWidth="1"/>
    <col min="8179" max="8179" width="11.85546875" style="4" customWidth="1"/>
    <col min="8180" max="8180" width="12.5703125" style="4" customWidth="1"/>
    <col min="8181" max="8181" width="12.140625" style="4" customWidth="1"/>
    <col min="8182" max="8182" width="13.85546875" style="4" customWidth="1"/>
    <col min="8183" max="8183" width="13.7109375" style="4" customWidth="1"/>
    <col min="8184" max="8185" width="11.7109375" style="4" customWidth="1"/>
    <col min="8186" max="8186" width="12.5703125" style="4" customWidth="1"/>
    <col min="8187" max="8187" width="13.5703125" style="4" customWidth="1"/>
    <col min="8188" max="8188" width="12.85546875" style="4" customWidth="1"/>
    <col min="8189" max="8189" width="14.42578125" style="4" customWidth="1"/>
    <col min="8190" max="8190" width="14" style="4" customWidth="1"/>
    <col min="8191" max="8191" width="15.42578125" style="4" customWidth="1"/>
    <col min="8192" max="8192" width="15.28515625" style="4" customWidth="1"/>
    <col min="8193" max="8193" width="15.5703125" style="4" customWidth="1"/>
    <col min="8194" max="8194" width="15.140625" style="4" customWidth="1"/>
    <col min="8195" max="8195" width="17" style="4" customWidth="1"/>
    <col min="8196" max="8196" width="15" style="4" customWidth="1"/>
    <col min="8197" max="8197" width="15.28515625" style="4" customWidth="1"/>
    <col min="8198" max="8198" width="13.42578125" style="4" customWidth="1"/>
    <col min="8199" max="8199" width="14.140625" style="4" customWidth="1"/>
    <col min="8200" max="8200" width="15.42578125" style="4" customWidth="1"/>
    <col min="8201" max="8201" width="15.5703125" style="4" customWidth="1"/>
    <col min="8202" max="8202" width="14.140625" style="4" customWidth="1"/>
    <col min="8203" max="8203" width="14.85546875" style="4" customWidth="1"/>
    <col min="8204" max="8204" width="15.28515625" style="4" customWidth="1"/>
    <col min="8205" max="8205" width="13.42578125" style="4" customWidth="1"/>
    <col min="8206" max="8206" width="15.5703125" style="4" customWidth="1"/>
    <col min="8207" max="8208" width="14.85546875" style="4" customWidth="1"/>
    <col min="8209" max="8209" width="15.5703125" style="4" customWidth="1"/>
    <col min="8210" max="8210" width="13.7109375" style="4" customWidth="1"/>
    <col min="8211" max="8211" width="14.7109375" style="4" customWidth="1"/>
    <col min="8212" max="8212" width="15.5703125" style="4" customWidth="1"/>
    <col min="8213" max="8426" width="9.140625" style="4"/>
    <col min="8427" max="8427" width="1.85546875" style="4" customWidth="1"/>
    <col min="8428" max="8428" width="4.42578125" style="4" customWidth="1"/>
    <col min="8429" max="8429" width="26" style="4" customWidth="1"/>
    <col min="8430" max="8430" width="6.7109375" style="4" customWidth="1"/>
    <col min="8431" max="8431" width="13.28515625" style="4" customWidth="1"/>
    <col min="8432" max="8432" width="12.5703125" style="4" customWidth="1"/>
    <col min="8433" max="8434" width="13.28515625" style="4" customWidth="1"/>
    <col min="8435" max="8435" width="11.85546875" style="4" customWidth="1"/>
    <col min="8436" max="8436" width="12.5703125" style="4" customWidth="1"/>
    <col min="8437" max="8437" width="12.140625" style="4" customWidth="1"/>
    <col min="8438" max="8438" width="13.85546875" style="4" customWidth="1"/>
    <col min="8439" max="8439" width="13.7109375" style="4" customWidth="1"/>
    <col min="8440" max="8441" width="11.7109375" style="4" customWidth="1"/>
    <col min="8442" max="8442" width="12.5703125" style="4" customWidth="1"/>
    <col min="8443" max="8443" width="13.5703125" style="4" customWidth="1"/>
    <col min="8444" max="8444" width="12.85546875" style="4" customWidth="1"/>
    <col min="8445" max="8445" width="14.42578125" style="4" customWidth="1"/>
    <col min="8446" max="8446" width="14" style="4" customWidth="1"/>
    <col min="8447" max="8447" width="15.42578125" style="4" customWidth="1"/>
    <col min="8448" max="8448" width="15.28515625" style="4" customWidth="1"/>
    <col min="8449" max="8449" width="15.5703125" style="4" customWidth="1"/>
    <col min="8450" max="8450" width="15.140625" style="4" customWidth="1"/>
    <col min="8451" max="8451" width="17" style="4" customWidth="1"/>
    <col min="8452" max="8452" width="15" style="4" customWidth="1"/>
    <col min="8453" max="8453" width="15.28515625" style="4" customWidth="1"/>
    <col min="8454" max="8454" width="13.42578125" style="4" customWidth="1"/>
    <col min="8455" max="8455" width="14.140625" style="4" customWidth="1"/>
    <col min="8456" max="8456" width="15.42578125" style="4" customWidth="1"/>
    <col min="8457" max="8457" width="15.5703125" style="4" customWidth="1"/>
    <col min="8458" max="8458" width="14.140625" style="4" customWidth="1"/>
    <col min="8459" max="8459" width="14.85546875" style="4" customWidth="1"/>
    <col min="8460" max="8460" width="15.28515625" style="4" customWidth="1"/>
    <col min="8461" max="8461" width="13.42578125" style="4" customWidth="1"/>
    <col min="8462" max="8462" width="15.5703125" style="4" customWidth="1"/>
    <col min="8463" max="8464" width="14.85546875" style="4" customWidth="1"/>
    <col min="8465" max="8465" width="15.5703125" style="4" customWidth="1"/>
    <col min="8466" max="8466" width="13.7109375" style="4" customWidth="1"/>
    <col min="8467" max="8467" width="14.7109375" style="4" customWidth="1"/>
    <col min="8468" max="8468" width="15.5703125" style="4" customWidth="1"/>
    <col min="8469" max="8682" width="9.140625" style="4"/>
    <col min="8683" max="8683" width="1.85546875" style="4" customWidth="1"/>
    <col min="8684" max="8684" width="4.42578125" style="4" customWidth="1"/>
    <col min="8685" max="8685" width="26" style="4" customWidth="1"/>
    <col min="8686" max="8686" width="6.7109375" style="4" customWidth="1"/>
    <col min="8687" max="8687" width="13.28515625" style="4" customWidth="1"/>
    <col min="8688" max="8688" width="12.5703125" style="4" customWidth="1"/>
    <col min="8689" max="8690" width="13.28515625" style="4" customWidth="1"/>
    <col min="8691" max="8691" width="11.85546875" style="4" customWidth="1"/>
    <col min="8692" max="8692" width="12.5703125" style="4" customWidth="1"/>
    <col min="8693" max="8693" width="12.140625" style="4" customWidth="1"/>
    <col min="8694" max="8694" width="13.85546875" style="4" customWidth="1"/>
    <col min="8695" max="8695" width="13.7109375" style="4" customWidth="1"/>
    <col min="8696" max="8697" width="11.7109375" style="4" customWidth="1"/>
    <col min="8698" max="8698" width="12.5703125" style="4" customWidth="1"/>
    <col min="8699" max="8699" width="13.5703125" style="4" customWidth="1"/>
    <col min="8700" max="8700" width="12.85546875" style="4" customWidth="1"/>
    <col min="8701" max="8701" width="14.42578125" style="4" customWidth="1"/>
    <col min="8702" max="8702" width="14" style="4" customWidth="1"/>
    <col min="8703" max="8703" width="15.42578125" style="4" customWidth="1"/>
    <col min="8704" max="8704" width="15.28515625" style="4" customWidth="1"/>
    <col min="8705" max="8705" width="15.5703125" style="4" customWidth="1"/>
    <col min="8706" max="8706" width="15.140625" style="4" customWidth="1"/>
    <col min="8707" max="8707" width="17" style="4" customWidth="1"/>
    <col min="8708" max="8708" width="15" style="4" customWidth="1"/>
    <col min="8709" max="8709" width="15.28515625" style="4" customWidth="1"/>
    <col min="8710" max="8710" width="13.42578125" style="4" customWidth="1"/>
    <col min="8711" max="8711" width="14.140625" style="4" customWidth="1"/>
    <col min="8712" max="8712" width="15.42578125" style="4" customWidth="1"/>
    <col min="8713" max="8713" width="15.5703125" style="4" customWidth="1"/>
    <col min="8714" max="8714" width="14.140625" style="4" customWidth="1"/>
    <col min="8715" max="8715" width="14.85546875" style="4" customWidth="1"/>
    <col min="8716" max="8716" width="15.28515625" style="4" customWidth="1"/>
    <col min="8717" max="8717" width="13.42578125" style="4" customWidth="1"/>
    <col min="8718" max="8718" width="15.5703125" style="4" customWidth="1"/>
    <col min="8719" max="8720" width="14.85546875" style="4" customWidth="1"/>
    <col min="8721" max="8721" width="15.5703125" style="4" customWidth="1"/>
    <col min="8722" max="8722" width="13.7109375" style="4" customWidth="1"/>
    <col min="8723" max="8723" width="14.7109375" style="4" customWidth="1"/>
    <col min="8724" max="8724" width="15.5703125" style="4" customWidth="1"/>
    <col min="8725" max="8938" width="9.140625" style="4"/>
    <col min="8939" max="8939" width="1.85546875" style="4" customWidth="1"/>
    <col min="8940" max="8940" width="4.42578125" style="4" customWidth="1"/>
    <col min="8941" max="8941" width="26" style="4" customWidth="1"/>
    <col min="8942" max="8942" width="6.7109375" style="4" customWidth="1"/>
    <col min="8943" max="8943" width="13.28515625" style="4" customWidth="1"/>
    <col min="8944" max="8944" width="12.5703125" style="4" customWidth="1"/>
    <col min="8945" max="8946" width="13.28515625" style="4" customWidth="1"/>
    <col min="8947" max="8947" width="11.85546875" style="4" customWidth="1"/>
    <col min="8948" max="8948" width="12.5703125" style="4" customWidth="1"/>
    <col min="8949" max="8949" width="12.140625" style="4" customWidth="1"/>
    <col min="8950" max="8950" width="13.85546875" style="4" customWidth="1"/>
    <col min="8951" max="8951" width="13.7109375" style="4" customWidth="1"/>
    <col min="8952" max="8953" width="11.7109375" style="4" customWidth="1"/>
    <col min="8954" max="8954" width="12.5703125" style="4" customWidth="1"/>
    <col min="8955" max="8955" width="13.5703125" style="4" customWidth="1"/>
    <col min="8956" max="8956" width="12.85546875" style="4" customWidth="1"/>
    <col min="8957" max="8957" width="14.42578125" style="4" customWidth="1"/>
    <col min="8958" max="8958" width="14" style="4" customWidth="1"/>
    <col min="8959" max="8959" width="15.42578125" style="4" customWidth="1"/>
    <col min="8960" max="8960" width="15.28515625" style="4" customWidth="1"/>
    <col min="8961" max="8961" width="15.5703125" style="4" customWidth="1"/>
    <col min="8962" max="8962" width="15.140625" style="4" customWidth="1"/>
    <col min="8963" max="8963" width="17" style="4" customWidth="1"/>
    <col min="8964" max="8964" width="15" style="4" customWidth="1"/>
    <col min="8965" max="8965" width="15.28515625" style="4" customWidth="1"/>
    <col min="8966" max="8966" width="13.42578125" style="4" customWidth="1"/>
    <col min="8967" max="8967" width="14.140625" style="4" customWidth="1"/>
    <col min="8968" max="8968" width="15.42578125" style="4" customWidth="1"/>
    <col min="8969" max="8969" width="15.5703125" style="4" customWidth="1"/>
    <col min="8970" max="8970" width="14.140625" style="4" customWidth="1"/>
    <col min="8971" max="8971" width="14.85546875" style="4" customWidth="1"/>
    <col min="8972" max="8972" width="15.28515625" style="4" customWidth="1"/>
    <col min="8973" max="8973" width="13.42578125" style="4" customWidth="1"/>
    <col min="8974" max="8974" width="15.5703125" style="4" customWidth="1"/>
    <col min="8975" max="8976" width="14.85546875" style="4" customWidth="1"/>
    <col min="8977" max="8977" width="15.5703125" style="4" customWidth="1"/>
    <col min="8978" max="8978" width="13.7109375" style="4" customWidth="1"/>
    <col min="8979" max="8979" width="14.7109375" style="4" customWidth="1"/>
    <col min="8980" max="8980" width="15.5703125" style="4" customWidth="1"/>
    <col min="8981" max="9194" width="9.140625" style="4"/>
    <col min="9195" max="9195" width="1.85546875" style="4" customWidth="1"/>
    <col min="9196" max="9196" width="4.42578125" style="4" customWidth="1"/>
    <col min="9197" max="9197" width="26" style="4" customWidth="1"/>
    <col min="9198" max="9198" width="6.7109375" style="4" customWidth="1"/>
    <col min="9199" max="9199" width="13.28515625" style="4" customWidth="1"/>
    <col min="9200" max="9200" width="12.5703125" style="4" customWidth="1"/>
    <col min="9201" max="9202" width="13.28515625" style="4" customWidth="1"/>
    <col min="9203" max="9203" width="11.85546875" style="4" customWidth="1"/>
    <col min="9204" max="9204" width="12.5703125" style="4" customWidth="1"/>
    <col min="9205" max="9205" width="12.140625" style="4" customWidth="1"/>
    <col min="9206" max="9206" width="13.85546875" style="4" customWidth="1"/>
    <col min="9207" max="9207" width="13.7109375" style="4" customWidth="1"/>
    <col min="9208" max="9209" width="11.7109375" style="4" customWidth="1"/>
    <col min="9210" max="9210" width="12.5703125" style="4" customWidth="1"/>
    <col min="9211" max="9211" width="13.5703125" style="4" customWidth="1"/>
    <col min="9212" max="9212" width="12.85546875" style="4" customWidth="1"/>
    <col min="9213" max="9213" width="14.42578125" style="4" customWidth="1"/>
    <col min="9214" max="9214" width="14" style="4" customWidth="1"/>
    <col min="9215" max="9215" width="15.42578125" style="4" customWidth="1"/>
    <col min="9216" max="9216" width="15.28515625" style="4" customWidth="1"/>
    <col min="9217" max="9217" width="15.5703125" style="4" customWidth="1"/>
    <col min="9218" max="9218" width="15.140625" style="4" customWidth="1"/>
    <col min="9219" max="9219" width="17" style="4" customWidth="1"/>
    <col min="9220" max="9220" width="15" style="4" customWidth="1"/>
    <col min="9221" max="9221" width="15.28515625" style="4" customWidth="1"/>
    <col min="9222" max="9222" width="13.42578125" style="4" customWidth="1"/>
    <col min="9223" max="9223" width="14.140625" style="4" customWidth="1"/>
    <col min="9224" max="9224" width="15.42578125" style="4" customWidth="1"/>
    <col min="9225" max="9225" width="15.5703125" style="4" customWidth="1"/>
    <col min="9226" max="9226" width="14.140625" style="4" customWidth="1"/>
    <col min="9227" max="9227" width="14.85546875" style="4" customWidth="1"/>
    <col min="9228" max="9228" width="15.28515625" style="4" customWidth="1"/>
    <col min="9229" max="9229" width="13.42578125" style="4" customWidth="1"/>
    <col min="9230" max="9230" width="15.5703125" style="4" customWidth="1"/>
    <col min="9231" max="9232" width="14.85546875" style="4" customWidth="1"/>
    <col min="9233" max="9233" width="15.5703125" style="4" customWidth="1"/>
    <col min="9234" max="9234" width="13.7109375" style="4" customWidth="1"/>
    <col min="9235" max="9235" width="14.7109375" style="4" customWidth="1"/>
    <col min="9236" max="9236" width="15.5703125" style="4" customWidth="1"/>
    <col min="9237" max="9450" width="9.140625" style="4"/>
    <col min="9451" max="9451" width="1.85546875" style="4" customWidth="1"/>
    <col min="9452" max="9452" width="4.42578125" style="4" customWidth="1"/>
    <col min="9453" max="9453" width="26" style="4" customWidth="1"/>
    <col min="9454" max="9454" width="6.7109375" style="4" customWidth="1"/>
    <col min="9455" max="9455" width="13.28515625" style="4" customWidth="1"/>
    <col min="9456" max="9456" width="12.5703125" style="4" customWidth="1"/>
    <col min="9457" max="9458" width="13.28515625" style="4" customWidth="1"/>
    <col min="9459" max="9459" width="11.85546875" style="4" customWidth="1"/>
    <col min="9460" max="9460" width="12.5703125" style="4" customWidth="1"/>
    <col min="9461" max="9461" width="12.140625" style="4" customWidth="1"/>
    <col min="9462" max="9462" width="13.85546875" style="4" customWidth="1"/>
    <col min="9463" max="9463" width="13.7109375" style="4" customWidth="1"/>
    <col min="9464" max="9465" width="11.7109375" style="4" customWidth="1"/>
    <col min="9466" max="9466" width="12.5703125" style="4" customWidth="1"/>
    <col min="9467" max="9467" width="13.5703125" style="4" customWidth="1"/>
    <col min="9468" max="9468" width="12.85546875" style="4" customWidth="1"/>
    <col min="9469" max="9469" width="14.42578125" style="4" customWidth="1"/>
    <col min="9470" max="9470" width="14" style="4" customWidth="1"/>
    <col min="9471" max="9471" width="15.42578125" style="4" customWidth="1"/>
    <col min="9472" max="9472" width="15.28515625" style="4" customWidth="1"/>
    <col min="9473" max="9473" width="15.5703125" style="4" customWidth="1"/>
    <col min="9474" max="9474" width="15.140625" style="4" customWidth="1"/>
    <col min="9475" max="9475" width="17" style="4" customWidth="1"/>
    <col min="9476" max="9476" width="15" style="4" customWidth="1"/>
    <col min="9477" max="9477" width="15.28515625" style="4" customWidth="1"/>
    <col min="9478" max="9478" width="13.42578125" style="4" customWidth="1"/>
    <col min="9479" max="9479" width="14.140625" style="4" customWidth="1"/>
    <col min="9480" max="9480" width="15.42578125" style="4" customWidth="1"/>
    <col min="9481" max="9481" width="15.5703125" style="4" customWidth="1"/>
    <col min="9482" max="9482" width="14.140625" style="4" customWidth="1"/>
    <col min="9483" max="9483" width="14.85546875" style="4" customWidth="1"/>
    <col min="9484" max="9484" width="15.28515625" style="4" customWidth="1"/>
    <col min="9485" max="9485" width="13.42578125" style="4" customWidth="1"/>
    <col min="9486" max="9486" width="15.5703125" style="4" customWidth="1"/>
    <col min="9487" max="9488" width="14.85546875" style="4" customWidth="1"/>
    <col min="9489" max="9489" width="15.5703125" style="4" customWidth="1"/>
    <col min="9490" max="9490" width="13.7109375" style="4" customWidth="1"/>
    <col min="9491" max="9491" width="14.7109375" style="4" customWidth="1"/>
    <col min="9492" max="9492" width="15.5703125" style="4" customWidth="1"/>
    <col min="9493" max="9706" width="9.140625" style="4"/>
    <col min="9707" max="9707" width="1.85546875" style="4" customWidth="1"/>
    <col min="9708" max="9708" width="4.42578125" style="4" customWidth="1"/>
    <col min="9709" max="9709" width="26" style="4" customWidth="1"/>
    <col min="9710" max="9710" width="6.7109375" style="4" customWidth="1"/>
    <col min="9711" max="9711" width="13.28515625" style="4" customWidth="1"/>
    <col min="9712" max="9712" width="12.5703125" style="4" customWidth="1"/>
    <col min="9713" max="9714" width="13.28515625" style="4" customWidth="1"/>
    <col min="9715" max="9715" width="11.85546875" style="4" customWidth="1"/>
    <col min="9716" max="9716" width="12.5703125" style="4" customWidth="1"/>
    <col min="9717" max="9717" width="12.140625" style="4" customWidth="1"/>
    <col min="9718" max="9718" width="13.85546875" style="4" customWidth="1"/>
    <col min="9719" max="9719" width="13.7109375" style="4" customWidth="1"/>
    <col min="9720" max="9721" width="11.7109375" style="4" customWidth="1"/>
    <col min="9722" max="9722" width="12.5703125" style="4" customWidth="1"/>
    <col min="9723" max="9723" width="13.5703125" style="4" customWidth="1"/>
    <col min="9724" max="9724" width="12.85546875" style="4" customWidth="1"/>
    <col min="9725" max="9725" width="14.42578125" style="4" customWidth="1"/>
    <col min="9726" max="9726" width="14" style="4" customWidth="1"/>
    <col min="9727" max="9727" width="15.42578125" style="4" customWidth="1"/>
    <col min="9728" max="9728" width="15.28515625" style="4" customWidth="1"/>
    <col min="9729" max="9729" width="15.5703125" style="4" customWidth="1"/>
    <col min="9730" max="9730" width="15.140625" style="4" customWidth="1"/>
    <col min="9731" max="9731" width="17" style="4" customWidth="1"/>
    <col min="9732" max="9732" width="15" style="4" customWidth="1"/>
    <col min="9733" max="9733" width="15.28515625" style="4" customWidth="1"/>
    <col min="9734" max="9734" width="13.42578125" style="4" customWidth="1"/>
    <col min="9735" max="9735" width="14.140625" style="4" customWidth="1"/>
    <col min="9736" max="9736" width="15.42578125" style="4" customWidth="1"/>
    <col min="9737" max="9737" width="15.5703125" style="4" customWidth="1"/>
    <col min="9738" max="9738" width="14.140625" style="4" customWidth="1"/>
    <col min="9739" max="9739" width="14.85546875" style="4" customWidth="1"/>
    <col min="9740" max="9740" width="15.28515625" style="4" customWidth="1"/>
    <col min="9741" max="9741" width="13.42578125" style="4" customWidth="1"/>
    <col min="9742" max="9742" width="15.5703125" style="4" customWidth="1"/>
    <col min="9743" max="9744" width="14.85546875" style="4" customWidth="1"/>
    <col min="9745" max="9745" width="15.5703125" style="4" customWidth="1"/>
    <col min="9746" max="9746" width="13.7109375" style="4" customWidth="1"/>
    <col min="9747" max="9747" width="14.7109375" style="4" customWidth="1"/>
    <col min="9748" max="9748" width="15.5703125" style="4" customWidth="1"/>
    <col min="9749" max="9962" width="9.140625" style="4"/>
    <col min="9963" max="9963" width="1.85546875" style="4" customWidth="1"/>
    <col min="9964" max="9964" width="4.42578125" style="4" customWidth="1"/>
    <col min="9965" max="9965" width="26" style="4" customWidth="1"/>
    <col min="9966" max="9966" width="6.7109375" style="4" customWidth="1"/>
    <col min="9967" max="9967" width="13.28515625" style="4" customWidth="1"/>
    <col min="9968" max="9968" width="12.5703125" style="4" customWidth="1"/>
    <col min="9969" max="9970" width="13.28515625" style="4" customWidth="1"/>
    <col min="9971" max="9971" width="11.85546875" style="4" customWidth="1"/>
    <col min="9972" max="9972" width="12.5703125" style="4" customWidth="1"/>
    <col min="9973" max="9973" width="12.140625" style="4" customWidth="1"/>
    <col min="9974" max="9974" width="13.85546875" style="4" customWidth="1"/>
    <col min="9975" max="9975" width="13.7109375" style="4" customWidth="1"/>
    <col min="9976" max="9977" width="11.7109375" style="4" customWidth="1"/>
    <col min="9978" max="9978" width="12.5703125" style="4" customWidth="1"/>
    <col min="9979" max="9979" width="13.5703125" style="4" customWidth="1"/>
    <col min="9980" max="9980" width="12.85546875" style="4" customWidth="1"/>
    <col min="9981" max="9981" width="14.42578125" style="4" customWidth="1"/>
    <col min="9982" max="9982" width="14" style="4" customWidth="1"/>
    <col min="9983" max="9983" width="15.42578125" style="4" customWidth="1"/>
    <col min="9984" max="9984" width="15.28515625" style="4" customWidth="1"/>
    <col min="9985" max="9985" width="15.5703125" style="4" customWidth="1"/>
    <col min="9986" max="9986" width="15.140625" style="4" customWidth="1"/>
    <col min="9987" max="9987" width="17" style="4" customWidth="1"/>
    <col min="9988" max="9988" width="15" style="4" customWidth="1"/>
    <col min="9989" max="9989" width="15.28515625" style="4" customWidth="1"/>
    <col min="9990" max="9990" width="13.42578125" style="4" customWidth="1"/>
    <col min="9991" max="9991" width="14.140625" style="4" customWidth="1"/>
    <col min="9992" max="9992" width="15.42578125" style="4" customWidth="1"/>
    <col min="9993" max="9993" width="15.5703125" style="4" customWidth="1"/>
    <col min="9994" max="9994" width="14.140625" style="4" customWidth="1"/>
    <col min="9995" max="9995" width="14.85546875" style="4" customWidth="1"/>
    <col min="9996" max="9996" width="15.28515625" style="4" customWidth="1"/>
    <col min="9997" max="9997" width="13.42578125" style="4" customWidth="1"/>
    <col min="9998" max="9998" width="15.5703125" style="4" customWidth="1"/>
    <col min="9999" max="10000" width="14.85546875" style="4" customWidth="1"/>
    <col min="10001" max="10001" width="15.5703125" style="4" customWidth="1"/>
    <col min="10002" max="10002" width="13.7109375" style="4" customWidth="1"/>
    <col min="10003" max="10003" width="14.7109375" style="4" customWidth="1"/>
    <col min="10004" max="10004" width="15.5703125" style="4" customWidth="1"/>
    <col min="10005" max="10218" width="9.140625" style="4"/>
    <col min="10219" max="10219" width="1.85546875" style="4" customWidth="1"/>
    <col min="10220" max="10220" width="4.42578125" style="4" customWidth="1"/>
    <col min="10221" max="10221" width="26" style="4" customWidth="1"/>
    <col min="10222" max="10222" width="6.7109375" style="4" customWidth="1"/>
    <col min="10223" max="10223" width="13.28515625" style="4" customWidth="1"/>
    <col min="10224" max="10224" width="12.5703125" style="4" customWidth="1"/>
    <col min="10225" max="10226" width="13.28515625" style="4" customWidth="1"/>
    <col min="10227" max="10227" width="11.85546875" style="4" customWidth="1"/>
    <col min="10228" max="10228" width="12.5703125" style="4" customWidth="1"/>
    <col min="10229" max="10229" width="12.140625" style="4" customWidth="1"/>
    <col min="10230" max="10230" width="13.85546875" style="4" customWidth="1"/>
    <col min="10231" max="10231" width="13.7109375" style="4" customWidth="1"/>
    <col min="10232" max="10233" width="11.7109375" style="4" customWidth="1"/>
    <col min="10234" max="10234" width="12.5703125" style="4" customWidth="1"/>
    <col min="10235" max="10235" width="13.5703125" style="4" customWidth="1"/>
    <col min="10236" max="10236" width="12.85546875" style="4" customWidth="1"/>
    <col min="10237" max="10237" width="14.42578125" style="4" customWidth="1"/>
    <col min="10238" max="10238" width="14" style="4" customWidth="1"/>
    <col min="10239" max="10239" width="15.42578125" style="4" customWidth="1"/>
    <col min="10240" max="10240" width="15.28515625" style="4" customWidth="1"/>
    <col min="10241" max="10241" width="15.5703125" style="4" customWidth="1"/>
    <col min="10242" max="10242" width="15.140625" style="4" customWidth="1"/>
    <col min="10243" max="10243" width="17" style="4" customWidth="1"/>
    <col min="10244" max="10244" width="15" style="4" customWidth="1"/>
    <col min="10245" max="10245" width="15.28515625" style="4" customWidth="1"/>
    <col min="10246" max="10246" width="13.42578125" style="4" customWidth="1"/>
    <col min="10247" max="10247" width="14.140625" style="4" customWidth="1"/>
    <col min="10248" max="10248" width="15.42578125" style="4" customWidth="1"/>
    <col min="10249" max="10249" width="15.5703125" style="4" customWidth="1"/>
    <col min="10250" max="10250" width="14.140625" style="4" customWidth="1"/>
    <col min="10251" max="10251" width="14.85546875" style="4" customWidth="1"/>
    <col min="10252" max="10252" width="15.28515625" style="4" customWidth="1"/>
    <col min="10253" max="10253" width="13.42578125" style="4" customWidth="1"/>
    <col min="10254" max="10254" width="15.5703125" style="4" customWidth="1"/>
    <col min="10255" max="10256" width="14.85546875" style="4" customWidth="1"/>
    <col min="10257" max="10257" width="15.5703125" style="4" customWidth="1"/>
    <col min="10258" max="10258" width="13.7109375" style="4" customWidth="1"/>
    <col min="10259" max="10259" width="14.7109375" style="4" customWidth="1"/>
    <col min="10260" max="10260" width="15.5703125" style="4" customWidth="1"/>
    <col min="10261" max="10474" width="9.140625" style="4"/>
    <col min="10475" max="10475" width="1.85546875" style="4" customWidth="1"/>
    <col min="10476" max="10476" width="4.42578125" style="4" customWidth="1"/>
    <col min="10477" max="10477" width="26" style="4" customWidth="1"/>
    <col min="10478" max="10478" width="6.7109375" style="4" customWidth="1"/>
    <col min="10479" max="10479" width="13.28515625" style="4" customWidth="1"/>
    <col min="10480" max="10480" width="12.5703125" style="4" customWidth="1"/>
    <col min="10481" max="10482" width="13.28515625" style="4" customWidth="1"/>
    <col min="10483" max="10483" width="11.85546875" style="4" customWidth="1"/>
    <col min="10484" max="10484" width="12.5703125" style="4" customWidth="1"/>
    <col min="10485" max="10485" width="12.140625" style="4" customWidth="1"/>
    <col min="10486" max="10486" width="13.85546875" style="4" customWidth="1"/>
    <col min="10487" max="10487" width="13.7109375" style="4" customWidth="1"/>
    <col min="10488" max="10489" width="11.7109375" style="4" customWidth="1"/>
    <col min="10490" max="10490" width="12.5703125" style="4" customWidth="1"/>
    <col min="10491" max="10491" width="13.5703125" style="4" customWidth="1"/>
    <col min="10492" max="10492" width="12.85546875" style="4" customWidth="1"/>
    <col min="10493" max="10493" width="14.42578125" style="4" customWidth="1"/>
    <col min="10494" max="10494" width="14" style="4" customWidth="1"/>
    <col min="10495" max="10495" width="15.42578125" style="4" customWidth="1"/>
    <col min="10496" max="10496" width="15.28515625" style="4" customWidth="1"/>
    <col min="10497" max="10497" width="15.5703125" style="4" customWidth="1"/>
    <col min="10498" max="10498" width="15.140625" style="4" customWidth="1"/>
    <col min="10499" max="10499" width="17" style="4" customWidth="1"/>
    <col min="10500" max="10500" width="15" style="4" customWidth="1"/>
    <col min="10501" max="10501" width="15.28515625" style="4" customWidth="1"/>
    <col min="10502" max="10502" width="13.42578125" style="4" customWidth="1"/>
    <col min="10503" max="10503" width="14.140625" style="4" customWidth="1"/>
    <col min="10504" max="10504" width="15.42578125" style="4" customWidth="1"/>
    <col min="10505" max="10505" width="15.5703125" style="4" customWidth="1"/>
    <col min="10506" max="10506" width="14.140625" style="4" customWidth="1"/>
    <col min="10507" max="10507" width="14.85546875" style="4" customWidth="1"/>
    <col min="10508" max="10508" width="15.28515625" style="4" customWidth="1"/>
    <col min="10509" max="10509" width="13.42578125" style="4" customWidth="1"/>
    <col min="10510" max="10510" width="15.5703125" style="4" customWidth="1"/>
    <col min="10511" max="10512" width="14.85546875" style="4" customWidth="1"/>
    <col min="10513" max="10513" width="15.5703125" style="4" customWidth="1"/>
    <col min="10514" max="10514" width="13.7109375" style="4" customWidth="1"/>
    <col min="10515" max="10515" width="14.7109375" style="4" customWidth="1"/>
    <col min="10516" max="10516" width="15.5703125" style="4" customWidth="1"/>
    <col min="10517" max="10730" width="9.140625" style="4"/>
    <col min="10731" max="10731" width="1.85546875" style="4" customWidth="1"/>
    <col min="10732" max="10732" width="4.42578125" style="4" customWidth="1"/>
    <col min="10733" max="10733" width="26" style="4" customWidth="1"/>
    <col min="10734" max="10734" width="6.7109375" style="4" customWidth="1"/>
    <col min="10735" max="10735" width="13.28515625" style="4" customWidth="1"/>
    <col min="10736" max="10736" width="12.5703125" style="4" customWidth="1"/>
    <col min="10737" max="10738" width="13.28515625" style="4" customWidth="1"/>
    <col min="10739" max="10739" width="11.85546875" style="4" customWidth="1"/>
    <col min="10740" max="10740" width="12.5703125" style="4" customWidth="1"/>
    <col min="10741" max="10741" width="12.140625" style="4" customWidth="1"/>
    <col min="10742" max="10742" width="13.85546875" style="4" customWidth="1"/>
    <col min="10743" max="10743" width="13.7109375" style="4" customWidth="1"/>
    <col min="10744" max="10745" width="11.7109375" style="4" customWidth="1"/>
    <col min="10746" max="10746" width="12.5703125" style="4" customWidth="1"/>
    <col min="10747" max="10747" width="13.5703125" style="4" customWidth="1"/>
    <col min="10748" max="10748" width="12.85546875" style="4" customWidth="1"/>
    <col min="10749" max="10749" width="14.42578125" style="4" customWidth="1"/>
    <col min="10750" max="10750" width="14" style="4" customWidth="1"/>
    <col min="10751" max="10751" width="15.42578125" style="4" customWidth="1"/>
    <col min="10752" max="10752" width="15.28515625" style="4" customWidth="1"/>
    <col min="10753" max="10753" width="15.5703125" style="4" customWidth="1"/>
    <col min="10754" max="10754" width="15.140625" style="4" customWidth="1"/>
    <col min="10755" max="10755" width="17" style="4" customWidth="1"/>
    <col min="10756" max="10756" width="15" style="4" customWidth="1"/>
    <col min="10757" max="10757" width="15.28515625" style="4" customWidth="1"/>
    <col min="10758" max="10758" width="13.42578125" style="4" customWidth="1"/>
    <col min="10759" max="10759" width="14.140625" style="4" customWidth="1"/>
    <col min="10760" max="10760" width="15.42578125" style="4" customWidth="1"/>
    <col min="10761" max="10761" width="15.5703125" style="4" customWidth="1"/>
    <col min="10762" max="10762" width="14.140625" style="4" customWidth="1"/>
    <col min="10763" max="10763" width="14.85546875" style="4" customWidth="1"/>
    <col min="10764" max="10764" width="15.28515625" style="4" customWidth="1"/>
    <col min="10765" max="10765" width="13.42578125" style="4" customWidth="1"/>
    <col min="10766" max="10766" width="15.5703125" style="4" customWidth="1"/>
    <col min="10767" max="10768" width="14.85546875" style="4" customWidth="1"/>
    <col min="10769" max="10769" width="15.5703125" style="4" customWidth="1"/>
    <col min="10770" max="10770" width="13.7109375" style="4" customWidth="1"/>
    <col min="10771" max="10771" width="14.7109375" style="4" customWidth="1"/>
    <col min="10772" max="10772" width="15.5703125" style="4" customWidth="1"/>
    <col min="10773" max="10986" width="9.140625" style="4"/>
    <col min="10987" max="10987" width="1.85546875" style="4" customWidth="1"/>
    <col min="10988" max="10988" width="4.42578125" style="4" customWidth="1"/>
    <col min="10989" max="10989" width="26" style="4" customWidth="1"/>
    <col min="10990" max="10990" width="6.7109375" style="4" customWidth="1"/>
    <col min="10991" max="10991" width="13.28515625" style="4" customWidth="1"/>
    <col min="10992" max="10992" width="12.5703125" style="4" customWidth="1"/>
    <col min="10993" max="10994" width="13.28515625" style="4" customWidth="1"/>
    <col min="10995" max="10995" width="11.85546875" style="4" customWidth="1"/>
    <col min="10996" max="10996" width="12.5703125" style="4" customWidth="1"/>
    <col min="10997" max="10997" width="12.140625" style="4" customWidth="1"/>
    <col min="10998" max="10998" width="13.85546875" style="4" customWidth="1"/>
    <col min="10999" max="10999" width="13.7109375" style="4" customWidth="1"/>
    <col min="11000" max="11001" width="11.7109375" style="4" customWidth="1"/>
    <col min="11002" max="11002" width="12.5703125" style="4" customWidth="1"/>
    <col min="11003" max="11003" width="13.5703125" style="4" customWidth="1"/>
    <col min="11004" max="11004" width="12.85546875" style="4" customWidth="1"/>
    <col min="11005" max="11005" width="14.42578125" style="4" customWidth="1"/>
    <col min="11006" max="11006" width="14" style="4" customWidth="1"/>
    <col min="11007" max="11007" width="15.42578125" style="4" customWidth="1"/>
    <col min="11008" max="11008" width="15.28515625" style="4" customWidth="1"/>
    <col min="11009" max="11009" width="15.5703125" style="4" customWidth="1"/>
    <col min="11010" max="11010" width="15.140625" style="4" customWidth="1"/>
    <col min="11011" max="11011" width="17" style="4" customWidth="1"/>
    <col min="11012" max="11012" width="15" style="4" customWidth="1"/>
    <col min="11013" max="11013" width="15.28515625" style="4" customWidth="1"/>
    <col min="11014" max="11014" width="13.42578125" style="4" customWidth="1"/>
    <col min="11015" max="11015" width="14.140625" style="4" customWidth="1"/>
    <col min="11016" max="11016" width="15.42578125" style="4" customWidth="1"/>
    <col min="11017" max="11017" width="15.5703125" style="4" customWidth="1"/>
    <col min="11018" max="11018" width="14.140625" style="4" customWidth="1"/>
    <col min="11019" max="11019" width="14.85546875" style="4" customWidth="1"/>
    <col min="11020" max="11020" width="15.28515625" style="4" customWidth="1"/>
    <col min="11021" max="11021" width="13.42578125" style="4" customWidth="1"/>
    <col min="11022" max="11022" width="15.5703125" style="4" customWidth="1"/>
    <col min="11023" max="11024" width="14.85546875" style="4" customWidth="1"/>
    <col min="11025" max="11025" width="15.5703125" style="4" customWidth="1"/>
    <col min="11026" max="11026" width="13.7109375" style="4" customWidth="1"/>
    <col min="11027" max="11027" width="14.7109375" style="4" customWidth="1"/>
    <col min="11028" max="11028" width="15.5703125" style="4" customWidth="1"/>
    <col min="11029" max="11242" width="9.140625" style="4"/>
    <col min="11243" max="11243" width="1.85546875" style="4" customWidth="1"/>
    <col min="11244" max="11244" width="4.42578125" style="4" customWidth="1"/>
    <col min="11245" max="11245" width="26" style="4" customWidth="1"/>
    <col min="11246" max="11246" width="6.7109375" style="4" customWidth="1"/>
    <col min="11247" max="11247" width="13.28515625" style="4" customWidth="1"/>
    <col min="11248" max="11248" width="12.5703125" style="4" customWidth="1"/>
    <col min="11249" max="11250" width="13.28515625" style="4" customWidth="1"/>
    <col min="11251" max="11251" width="11.85546875" style="4" customWidth="1"/>
    <col min="11252" max="11252" width="12.5703125" style="4" customWidth="1"/>
    <col min="11253" max="11253" width="12.140625" style="4" customWidth="1"/>
    <col min="11254" max="11254" width="13.85546875" style="4" customWidth="1"/>
    <col min="11255" max="11255" width="13.7109375" style="4" customWidth="1"/>
    <col min="11256" max="11257" width="11.7109375" style="4" customWidth="1"/>
    <col min="11258" max="11258" width="12.5703125" style="4" customWidth="1"/>
    <col min="11259" max="11259" width="13.5703125" style="4" customWidth="1"/>
    <col min="11260" max="11260" width="12.85546875" style="4" customWidth="1"/>
    <col min="11261" max="11261" width="14.42578125" style="4" customWidth="1"/>
    <col min="11262" max="11262" width="14" style="4" customWidth="1"/>
    <col min="11263" max="11263" width="15.42578125" style="4" customWidth="1"/>
    <col min="11264" max="11264" width="15.28515625" style="4" customWidth="1"/>
    <col min="11265" max="11265" width="15.5703125" style="4" customWidth="1"/>
    <col min="11266" max="11266" width="15.140625" style="4" customWidth="1"/>
    <col min="11267" max="11267" width="17" style="4" customWidth="1"/>
    <col min="11268" max="11268" width="15" style="4" customWidth="1"/>
    <col min="11269" max="11269" width="15.28515625" style="4" customWidth="1"/>
    <col min="11270" max="11270" width="13.42578125" style="4" customWidth="1"/>
    <col min="11271" max="11271" width="14.140625" style="4" customWidth="1"/>
    <col min="11272" max="11272" width="15.42578125" style="4" customWidth="1"/>
    <col min="11273" max="11273" width="15.5703125" style="4" customWidth="1"/>
    <col min="11274" max="11274" width="14.140625" style="4" customWidth="1"/>
    <col min="11275" max="11275" width="14.85546875" style="4" customWidth="1"/>
    <col min="11276" max="11276" width="15.28515625" style="4" customWidth="1"/>
    <col min="11277" max="11277" width="13.42578125" style="4" customWidth="1"/>
    <col min="11278" max="11278" width="15.5703125" style="4" customWidth="1"/>
    <col min="11279" max="11280" width="14.85546875" style="4" customWidth="1"/>
    <col min="11281" max="11281" width="15.5703125" style="4" customWidth="1"/>
    <col min="11282" max="11282" width="13.7109375" style="4" customWidth="1"/>
    <col min="11283" max="11283" width="14.7109375" style="4" customWidth="1"/>
    <col min="11284" max="11284" width="15.5703125" style="4" customWidth="1"/>
    <col min="11285" max="11498" width="9.140625" style="4"/>
    <col min="11499" max="11499" width="1.85546875" style="4" customWidth="1"/>
    <col min="11500" max="11500" width="4.42578125" style="4" customWidth="1"/>
    <col min="11501" max="11501" width="26" style="4" customWidth="1"/>
    <col min="11502" max="11502" width="6.7109375" style="4" customWidth="1"/>
    <col min="11503" max="11503" width="13.28515625" style="4" customWidth="1"/>
    <col min="11504" max="11504" width="12.5703125" style="4" customWidth="1"/>
    <col min="11505" max="11506" width="13.28515625" style="4" customWidth="1"/>
    <col min="11507" max="11507" width="11.85546875" style="4" customWidth="1"/>
    <col min="11508" max="11508" width="12.5703125" style="4" customWidth="1"/>
    <col min="11509" max="11509" width="12.140625" style="4" customWidth="1"/>
    <col min="11510" max="11510" width="13.85546875" style="4" customWidth="1"/>
    <col min="11511" max="11511" width="13.7109375" style="4" customWidth="1"/>
    <col min="11512" max="11513" width="11.7109375" style="4" customWidth="1"/>
    <col min="11514" max="11514" width="12.5703125" style="4" customWidth="1"/>
    <col min="11515" max="11515" width="13.5703125" style="4" customWidth="1"/>
    <col min="11516" max="11516" width="12.85546875" style="4" customWidth="1"/>
    <col min="11517" max="11517" width="14.42578125" style="4" customWidth="1"/>
    <col min="11518" max="11518" width="14" style="4" customWidth="1"/>
    <col min="11519" max="11519" width="15.42578125" style="4" customWidth="1"/>
    <col min="11520" max="11520" width="15.28515625" style="4" customWidth="1"/>
    <col min="11521" max="11521" width="15.5703125" style="4" customWidth="1"/>
    <col min="11522" max="11522" width="15.140625" style="4" customWidth="1"/>
    <col min="11523" max="11523" width="17" style="4" customWidth="1"/>
    <col min="11524" max="11524" width="15" style="4" customWidth="1"/>
    <col min="11525" max="11525" width="15.28515625" style="4" customWidth="1"/>
    <col min="11526" max="11526" width="13.42578125" style="4" customWidth="1"/>
    <col min="11527" max="11527" width="14.140625" style="4" customWidth="1"/>
    <col min="11528" max="11528" width="15.42578125" style="4" customWidth="1"/>
    <col min="11529" max="11529" width="15.5703125" style="4" customWidth="1"/>
    <col min="11530" max="11530" width="14.140625" style="4" customWidth="1"/>
    <col min="11531" max="11531" width="14.85546875" style="4" customWidth="1"/>
    <col min="11532" max="11532" width="15.28515625" style="4" customWidth="1"/>
    <col min="11533" max="11533" width="13.42578125" style="4" customWidth="1"/>
    <col min="11534" max="11534" width="15.5703125" style="4" customWidth="1"/>
    <col min="11535" max="11536" width="14.85546875" style="4" customWidth="1"/>
    <col min="11537" max="11537" width="15.5703125" style="4" customWidth="1"/>
    <col min="11538" max="11538" width="13.7109375" style="4" customWidth="1"/>
    <col min="11539" max="11539" width="14.7109375" style="4" customWidth="1"/>
    <col min="11540" max="11540" width="15.5703125" style="4" customWidth="1"/>
    <col min="11541" max="11754" width="9.140625" style="4"/>
    <col min="11755" max="11755" width="1.85546875" style="4" customWidth="1"/>
    <col min="11756" max="11756" width="4.42578125" style="4" customWidth="1"/>
    <col min="11757" max="11757" width="26" style="4" customWidth="1"/>
    <col min="11758" max="11758" width="6.7109375" style="4" customWidth="1"/>
    <col min="11759" max="11759" width="13.28515625" style="4" customWidth="1"/>
    <col min="11760" max="11760" width="12.5703125" style="4" customWidth="1"/>
    <col min="11761" max="11762" width="13.28515625" style="4" customWidth="1"/>
    <col min="11763" max="11763" width="11.85546875" style="4" customWidth="1"/>
    <col min="11764" max="11764" width="12.5703125" style="4" customWidth="1"/>
    <col min="11765" max="11765" width="12.140625" style="4" customWidth="1"/>
    <col min="11766" max="11766" width="13.85546875" style="4" customWidth="1"/>
    <col min="11767" max="11767" width="13.7109375" style="4" customWidth="1"/>
    <col min="11768" max="11769" width="11.7109375" style="4" customWidth="1"/>
    <col min="11770" max="11770" width="12.5703125" style="4" customWidth="1"/>
    <col min="11771" max="11771" width="13.5703125" style="4" customWidth="1"/>
    <col min="11772" max="11772" width="12.85546875" style="4" customWidth="1"/>
    <col min="11773" max="11773" width="14.42578125" style="4" customWidth="1"/>
    <col min="11774" max="11774" width="14" style="4" customWidth="1"/>
    <col min="11775" max="11775" width="15.42578125" style="4" customWidth="1"/>
    <col min="11776" max="11776" width="15.28515625" style="4" customWidth="1"/>
    <col min="11777" max="11777" width="15.5703125" style="4" customWidth="1"/>
    <col min="11778" max="11778" width="15.140625" style="4" customWidth="1"/>
    <col min="11779" max="11779" width="17" style="4" customWidth="1"/>
    <col min="11780" max="11780" width="15" style="4" customWidth="1"/>
    <col min="11781" max="11781" width="15.28515625" style="4" customWidth="1"/>
    <col min="11782" max="11782" width="13.42578125" style="4" customWidth="1"/>
    <col min="11783" max="11783" width="14.140625" style="4" customWidth="1"/>
    <col min="11784" max="11784" width="15.42578125" style="4" customWidth="1"/>
    <col min="11785" max="11785" width="15.5703125" style="4" customWidth="1"/>
    <col min="11786" max="11786" width="14.140625" style="4" customWidth="1"/>
    <col min="11787" max="11787" width="14.85546875" style="4" customWidth="1"/>
    <col min="11788" max="11788" width="15.28515625" style="4" customWidth="1"/>
    <col min="11789" max="11789" width="13.42578125" style="4" customWidth="1"/>
    <col min="11790" max="11790" width="15.5703125" style="4" customWidth="1"/>
    <col min="11791" max="11792" width="14.85546875" style="4" customWidth="1"/>
    <col min="11793" max="11793" width="15.5703125" style="4" customWidth="1"/>
    <col min="11794" max="11794" width="13.7109375" style="4" customWidth="1"/>
    <col min="11795" max="11795" width="14.7109375" style="4" customWidth="1"/>
    <col min="11796" max="11796" width="15.5703125" style="4" customWidth="1"/>
    <col min="11797" max="12010" width="9.140625" style="4"/>
    <col min="12011" max="12011" width="1.85546875" style="4" customWidth="1"/>
    <col min="12012" max="12012" width="4.42578125" style="4" customWidth="1"/>
    <col min="12013" max="12013" width="26" style="4" customWidth="1"/>
    <col min="12014" max="12014" width="6.7109375" style="4" customWidth="1"/>
    <col min="12015" max="12015" width="13.28515625" style="4" customWidth="1"/>
    <col min="12016" max="12016" width="12.5703125" style="4" customWidth="1"/>
    <col min="12017" max="12018" width="13.28515625" style="4" customWidth="1"/>
    <col min="12019" max="12019" width="11.85546875" style="4" customWidth="1"/>
    <col min="12020" max="12020" width="12.5703125" style="4" customWidth="1"/>
    <col min="12021" max="12021" width="12.140625" style="4" customWidth="1"/>
    <col min="12022" max="12022" width="13.85546875" style="4" customWidth="1"/>
    <col min="12023" max="12023" width="13.7109375" style="4" customWidth="1"/>
    <col min="12024" max="12025" width="11.7109375" style="4" customWidth="1"/>
    <col min="12026" max="12026" width="12.5703125" style="4" customWidth="1"/>
    <col min="12027" max="12027" width="13.5703125" style="4" customWidth="1"/>
    <col min="12028" max="12028" width="12.85546875" style="4" customWidth="1"/>
    <col min="12029" max="12029" width="14.42578125" style="4" customWidth="1"/>
    <col min="12030" max="12030" width="14" style="4" customWidth="1"/>
    <col min="12031" max="12031" width="15.42578125" style="4" customWidth="1"/>
    <col min="12032" max="12032" width="15.28515625" style="4" customWidth="1"/>
    <col min="12033" max="12033" width="15.5703125" style="4" customWidth="1"/>
    <col min="12034" max="12034" width="15.140625" style="4" customWidth="1"/>
    <col min="12035" max="12035" width="17" style="4" customWidth="1"/>
    <col min="12036" max="12036" width="15" style="4" customWidth="1"/>
    <col min="12037" max="12037" width="15.28515625" style="4" customWidth="1"/>
    <col min="12038" max="12038" width="13.42578125" style="4" customWidth="1"/>
    <col min="12039" max="12039" width="14.140625" style="4" customWidth="1"/>
    <col min="12040" max="12040" width="15.42578125" style="4" customWidth="1"/>
    <col min="12041" max="12041" width="15.5703125" style="4" customWidth="1"/>
    <col min="12042" max="12042" width="14.140625" style="4" customWidth="1"/>
    <col min="12043" max="12043" width="14.85546875" style="4" customWidth="1"/>
    <col min="12044" max="12044" width="15.28515625" style="4" customWidth="1"/>
    <col min="12045" max="12045" width="13.42578125" style="4" customWidth="1"/>
    <col min="12046" max="12046" width="15.5703125" style="4" customWidth="1"/>
    <col min="12047" max="12048" width="14.85546875" style="4" customWidth="1"/>
    <col min="12049" max="12049" width="15.5703125" style="4" customWidth="1"/>
    <col min="12050" max="12050" width="13.7109375" style="4" customWidth="1"/>
    <col min="12051" max="12051" width="14.7109375" style="4" customWidth="1"/>
    <col min="12052" max="12052" width="15.5703125" style="4" customWidth="1"/>
    <col min="12053" max="12266" width="9.140625" style="4"/>
    <col min="12267" max="12267" width="1.85546875" style="4" customWidth="1"/>
    <col min="12268" max="12268" width="4.42578125" style="4" customWidth="1"/>
    <col min="12269" max="12269" width="26" style="4" customWidth="1"/>
    <col min="12270" max="12270" width="6.7109375" style="4" customWidth="1"/>
    <col min="12271" max="12271" width="13.28515625" style="4" customWidth="1"/>
    <col min="12272" max="12272" width="12.5703125" style="4" customWidth="1"/>
    <col min="12273" max="12274" width="13.28515625" style="4" customWidth="1"/>
    <col min="12275" max="12275" width="11.85546875" style="4" customWidth="1"/>
    <col min="12276" max="12276" width="12.5703125" style="4" customWidth="1"/>
    <col min="12277" max="12277" width="12.140625" style="4" customWidth="1"/>
    <col min="12278" max="12278" width="13.85546875" style="4" customWidth="1"/>
    <col min="12279" max="12279" width="13.7109375" style="4" customWidth="1"/>
    <col min="12280" max="12281" width="11.7109375" style="4" customWidth="1"/>
    <col min="12282" max="12282" width="12.5703125" style="4" customWidth="1"/>
    <col min="12283" max="12283" width="13.5703125" style="4" customWidth="1"/>
    <col min="12284" max="12284" width="12.85546875" style="4" customWidth="1"/>
    <col min="12285" max="12285" width="14.42578125" style="4" customWidth="1"/>
    <col min="12286" max="12286" width="14" style="4" customWidth="1"/>
    <col min="12287" max="12287" width="15.42578125" style="4" customWidth="1"/>
    <col min="12288" max="12288" width="15.28515625" style="4" customWidth="1"/>
    <col min="12289" max="12289" width="15.5703125" style="4" customWidth="1"/>
    <col min="12290" max="12290" width="15.140625" style="4" customWidth="1"/>
    <col min="12291" max="12291" width="17" style="4" customWidth="1"/>
    <col min="12292" max="12292" width="15" style="4" customWidth="1"/>
    <col min="12293" max="12293" width="15.28515625" style="4" customWidth="1"/>
    <col min="12294" max="12294" width="13.42578125" style="4" customWidth="1"/>
    <col min="12295" max="12295" width="14.140625" style="4" customWidth="1"/>
    <col min="12296" max="12296" width="15.42578125" style="4" customWidth="1"/>
    <col min="12297" max="12297" width="15.5703125" style="4" customWidth="1"/>
    <col min="12298" max="12298" width="14.140625" style="4" customWidth="1"/>
    <col min="12299" max="12299" width="14.85546875" style="4" customWidth="1"/>
    <col min="12300" max="12300" width="15.28515625" style="4" customWidth="1"/>
    <col min="12301" max="12301" width="13.42578125" style="4" customWidth="1"/>
    <col min="12302" max="12302" width="15.5703125" style="4" customWidth="1"/>
    <col min="12303" max="12304" width="14.85546875" style="4" customWidth="1"/>
    <col min="12305" max="12305" width="15.5703125" style="4" customWidth="1"/>
    <col min="12306" max="12306" width="13.7109375" style="4" customWidth="1"/>
    <col min="12307" max="12307" width="14.7109375" style="4" customWidth="1"/>
    <col min="12308" max="12308" width="15.5703125" style="4" customWidth="1"/>
    <col min="12309" max="12522" width="9.140625" style="4"/>
    <col min="12523" max="12523" width="1.85546875" style="4" customWidth="1"/>
    <col min="12524" max="12524" width="4.42578125" style="4" customWidth="1"/>
    <col min="12525" max="12525" width="26" style="4" customWidth="1"/>
    <col min="12526" max="12526" width="6.7109375" style="4" customWidth="1"/>
    <col min="12527" max="12527" width="13.28515625" style="4" customWidth="1"/>
    <col min="12528" max="12528" width="12.5703125" style="4" customWidth="1"/>
    <col min="12529" max="12530" width="13.28515625" style="4" customWidth="1"/>
    <col min="12531" max="12531" width="11.85546875" style="4" customWidth="1"/>
    <col min="12532" max="12532" width="12.5703125" style="4" customWidth="1"/>
    <col min="12533" max="12533" width="12.140625" style="4" customWidth="1"/>
    <col min="12534" max="12534" width="13.85546875" style="4" customWidth="1"/>
    <col min="12535" max="12535" width="13.7109375" style="4" customWidth="1"/>
    <col min="12536" max="12537" width="11.7109375" style="4" customWidth="1"/>
    <col min="12538" max="12538" width="12.5703125" style="4" customWidth="1"/>
    <col min="12539" max="12539" width="13.5703125" style="4" customWidth="1"/>
    <col min="12540" max="12540" width="12.85546875" style="4" customWidth="1"/>
    <col min="12541" max="12541" width="14.42578125" style="4" customWidth="1"/>
    <col min="12542" max="12542" width="14" style="4" customWidth="1"/>
    <col min="12543" max="12543" width="15.42578125" style="4" customWidth="1"/>
    <col min="12544" max="12544" width="15.28515625" style="4" customWidth="1"/>
    <col min="12545" max="12545" width="15.5703125" style="4" customWidth="1"/>
    <col min="12546" max="12546" width="15.140625" style="4" customWidth="1"/>
    <col min="12547" max="12547" width="17" style="4" customWidth="1"/>
    <col min="12548" max="12548" width="15" style="4" customWidth="1"/>
    <col min="12549" max="12549" width="15.28515625" style="4" customWidth="1"/>
    <col min="12550" max="12550" width="13.42578125" style="4" customWidth="1"/>
    <col min="12551" max="12551" width="14.140625" style="4" customWidth="1"/>
    <col min="12552" max="12552" width="15.42578125" style="4" customWidth="1"/>
    <col min="12553" max="12553" width="15.5703125" style="4" customWidth="1"/>
    <col min="12554" max="12554" width="14.140625" style="4" customWidth="1"/>
    <col min="12555" max="12555" width="14.85546875" style="4" customWidth="1"/>
    <col min="12556" max="12556" width="15.28515625" style="4" customWidth="1"/>
    <col min="12557" max="12557" width="13.42578125" style="4" customWidth="1"/>
    <col min="12558" max="12558" width="15.5703125" style="4" customWidth="1"/>
    <col min="12559" max="12560" width="14.85546875" style="4" customWidth="1"/>
    <col min="12561" max="12561" width="15.5703125" style="4" customWidth="1"/>
    <col min="12562" max="12562" width="13.7109375" style="4" customWidth="1"/>
    <col min="12563" max="12563" width="14.7109375" style="4" customWidth="1"/>
    <col min="12564" max="12564" width="15.5703125" style="4" customWidth="1"/>
    <col min="12565" max="12778" width="9.140625" style="4"/>
    <col min="12779" max="12779" width="1.85546875" style="4" customWidth="1"/>
    <col min="12780" max="12780" width="4.42578125" style="4" customWidth="1"/>
    <col min="12781" max="12781" width="26" style="4" customWidth="1"/>
    <col min="12782" max="12782" width="6.7109375" style="4" customWidth="1"/>
    <col min="12783" max="12783" width="13.28515625" style="4" customWidth="1"/>
    <col min="12784" max="12784" width="12.5703125" style="4" customWidth="1"/>
    <col min="12785" max="12786" width="13.28515625" style="4" customWidth="1"/>
    <col min="12787" max="12787" width="11.85546875" style="4" customWidth="1"/>
    <col min="12788" max="12788" width="12.5703125" style="4" customWidth="1"/>
    <col min="12789" max="12789" width="12.140625" style="4" customWidth="1"/>
    <col min="12790" max="12790" width="13.85546875" style="4" customWidth="1"/>
    <col min="12791" max="12791" width="13.7109375" style="4" customWidth="1"/>
    <col min="12792" max="12793" width="11.7109375" style="4" customWidth="1"/>
    <col min="12794" max="12794" width="12.5703125" style="4" customWidth="1"/>
    <col min="12795" max="12795" width="13.5703125" style="4" customWidth="1"/>
    <col min="12796" max="12796" width="12.85546875" style="4" customWidth="1"/>
    <col min="12797" max="12797" width="14.42578125" style="4" customWidth="1"/>
    <col min="12798" max="12798" width="14" style="4" customWidth="1"/>
    <col min="12799" max="12799" width="15.42578125" style="4" customWidth="1"/>
    <col min="12800" max="12800" width="15.28515625" style="4" customWidth="1"/>
    <col min="12801" max="12801" width="15.5703125" style="4" customWidth="1"/>
    <col min="12802" max="12802" width="15.140625" style="4" customWidth="1"/>
    <col min="12803" max="12803" width="17" style="4" customWidth="1"/>
    <col min="12804" max="12804" width="15" style="4" customWidth="1"/>
    <col min="12805" max="12805" width="15.28515625" style="4" customWidth="1"/>
    <col min="12806" max="12806" width="13.42578125" style="4" customWidth="1"/>
    <col min="12807" max="12807" width="14.140625" style="4" customWidth="1"/>
    <col min="12808" max="12808" width="15.42578125" style="4" customWidth="1"/>
    <col min="12809" max="12809" width="15.5703125" style="4" customWidth="1"/>
    <col min="12810" max="12810" width="14.140625" style="4" customWidth="1"/>
    <col min="12811" max="12811" width="14.85546875" style="4" customWidth="1"/>
    <col min="12812" max="12812" width="15.28515625" style="4" customWidth="1"/>
    <col min="12813" max="12813" width="13.42578125" style="4" customWidth="1"/>
    <col min="12814" max="12814" width="15.5703125" style="4" customWidth="1"/>
    <col min="12815" max="12816" width="14.85546875" style="4" customWidth="1"/>
    <col min="12817" max="12817" width="15.5703125" style="4" customWidth="1"/>
    <col min="12818" max="12818" width="13.7109375" style="4" customWidth="1"/>
    <col min="12819" max="12819" width="14.7109375" style="4" customWidth="1"/>
    <col min="12820" max="12820" width="15.5703125" style="4" customWidth="1"/>
    <col min="12821" max="13034" width="9.140625" style="4"/>
    <col min="13035" max="13035" width="1.85546875" style="4" customWidth="1"/>
    <col min="13036" max="13036" width="4.42578125" style="4" customWidth="1"/>
    <col min="13037" max="13037" width="26" style="4" customWidth="1"/>
    <col min="13038" max="13038" width="6.7109375" style="4" customWidth="1"/>
    <col min="13039" max="13039" width="13.28515625" style="4" customWidth="1"/>
    <col min="13040" max="13040" width="12.5703125" style="4" customWidth="1"/>
    <col min="13041" max="13042" width="13.28515625" style="4" customWidth="1"/>
    <col min="13043" max="13043" width="11.85546875" style="4" customWidth="1"/>
    <col min="13044" max="13044" width="12.5703125" style="4" customWidth="1"/>
    <col min="13045" max="13045" width="12.140625" style="4" customWidth="1"/>
    <col min="13046" max="13046" width="13.85546875" style="4" customWidth="1"/>
    <col min="13047" max="13047" width="13.7109375" style="4" customWidth="1"/>
    <col min="13048" max="13049" width="11.7109375" style="4" customWidth="1"/>
    <col min="13050" max="13050" width="12.5703125" style="4" customWidth="1"/>
    <col min="13051" max="13051" width="13.5703125" style="4" customWidth="1"/>
    <col min="13052" max="13052" width="12.85546875" style="4" customWidth="1"/>
    <col min="13053" max="13053" width="14.42578125" style="4" customWidth="1"/>
    <col min="13054" max="13054" width="14" style="4" customWidth="1"/>
    <col min="13055" max="13055" width="15.42578125" style="4" customWidth="1"/>
    <col min="13056" max="13056" width="15.28515625" style="4" customWidth="1"/>
    <col min="13057" max="13057" width="15.5703125" style="4" customWidth="1"/>
    <col min="13058" max="13058" width="15.140625" style="4" customWidth="1"/>
    <col min="13059" max="13059" width="17" style="4" customWidth="1"/>
    <col min="13060" max="13060" width="15" style="4" customWidth="1"/>
    <col min="13061" max="13061" width="15.28515625" style="4" customWidth="1"/>
    <col min="13062" max="13062" width="13.42578125" style="4" customWidth="1"/>
    <col min="13063" max="13063" width="14.140625" style="4" customWidth="1"/>
    <col min="13064" max="13064" width="15.42578125" style="4" customWidth="1"/>
    <col min="13065" max="13065" width="15.5703125" style="4" customWidth="1"/>
    <col min="13066" max="13066" width="14.140625" style="4" customWidth="1"/>
    <col min="13067" max="13067" width="14.85546875" style="4" customWidth="1"/>
    <col min="13068" max="13068" width="15.28515625" style="4" customWidth="1"/>
    <col min="13069" max="13069" width="13.42578125" style="4" customWidth="1"/>
    <col min="13070" max="13070" width="15.5703125" style="4" customWidth="1"/>
    <col min="13071" max="13072" width="14.85546875" style="4" customWidth="1"/>
    <col min="13073" max="13073" width="15.5703125" style="4" customWidth="1"/>
    <col min="13074" max="13074" width="13.7109375" style="4" customWidth="1"/>
    <col min="13075" max="13075" width="14.7109375" style="4" customWidth="1"/>
    <col min="13076" max="13076" width="15.5703125" style="4" customWidth="1"/>
    <col min="13077" max="13290" width="9.140625" style="4"/>
    <col min="13291" max="13291" width="1.85546875" style="4" customWidth="1"/>
    <col min="13292" max="13292" width="4.42578125" style="4" customWidth="1"/>
    <col min="13293" max="13293" width="26" style="4" customWidth="1"/>
    <col min="13294" max="13294" width="6.7109375" style="4" customWidth="1"/>
    <col min="13295" max="13295" width="13.28515625" style="4" customWidth="1"/>
    <col min="13296" max="13296" width="12.5703125" style="4" customWidth="1"/>
    <col min="13297" max="13298" width="13.28515625" style="4" customWidth="1"/>
    <col min="13299" max="13299" width="11.85546875" style="4" customWidth="1"/>
    <col min="13300" max="13300" width="12.5703125" style="4" customWidth="1"/>
    <col min="13301" max="13301" width="12.140625" style="4" customWidth="1"/>
    <col min="13302" max="13302" width="13.85546875" style="4" customWidth="1"/>
    <col min="13303" max="13303" width="13.7109375" style="4" customWidth="1"/>
    <col min="13304" max="13305" width="11.7109375" style="4" customWidth="1"/>
    <col min="13306" max="13306" width="12.5703125" style="4" customWidth="1"/>
    <col min="13307" max="13307" width="13.5703125" style="4" customWidth="1"/>
    <col min="13308" max="13308" width="12.85546875" style="4" customWidth="1"/>
    <col min="13309" max="13309" width="14.42578125" style="4" customWidth="1"/>
    <col min="13310" max="13310" width="14" style="4" customWidth="1"/>
    <col min="13311" max="13311" width="15.42578125" style="4" customWidth="1"/>
    <col min="13312" max="13312" width="15.28515625" style="4" customWidth="1"/>
    <col min="13313" max="13313" width="15.5703125" style="4" customWidth="1"/>
    <col min="13314" max="13314" width="15.140625" style="4" customWidth="1"/>
    <col min="13315" max="13315" width="17" style="4" customWidth="1"/>
    <col min="13316" max="13316" width="15" style="4" customWidth="1"/>
    <col min="13317" max="13317" width="15.28515625" style="4" customWidth="1"/>
    <col min="13318" max="13318" width="13.42578125" style="4" customWidth="1"/>
    <col min="13319" max="13319" width="14.140625" style="4" customWidth="1"/>
    <col min="13320" max="13320" width="15.42578125" style="4" customWidth="1"/>
    <col min="13321" max="13321" width="15.5703125" style="4" customWidth="1"/>
    <col min="13322" max="13322" width="14.140625" style="4" customWidth="1"/>
    <col min="13323" max="13323" width="14.85546875" style="4" customWidth="1"/>
    <col min="13324" max="13324" width="15.28515625" style="4" customWidth="1"/>
    <col min="13325" max="13325" width="13.42578125" style="4" customWidth="1"/>
    <col min="13326" max="13326" width="15.5703125" style="4" customWidth="1"/>
    <col min="13327" max="13328" width="14.85546875" style="4" customWidth="1"/>
    <col min="13329" max="13329" width="15.5703125" style="4" customWidth="1"/>
    <col min="13330" max="13330" width="13.7109375" style="4" customWidth="1"/>
    <col min="13331" max="13331" width="14.7109375" style="4" customWidth="1"/>
    <col min="13332" max="13332" width="15.5703125" style="4" customWidth="1"/>
    <col min="13333" max="13546" width="9.140625" style="4"/>
    <col min="13547" max="13547" width="1.85546875" style="4" customWidth="1"/>
    <col min="13548" max="13548" width="4.42578125" style="4" customWidth="1"/>
    <col min="13549" max="13549" width="26" style="4" customWidth="1"/>
    <col min="13550" max="13550" width="6.7109375" style="4" customWidth="1"/>
    <col min="13551" max="13551" width="13.28515625" style="4" customWidth="1"/>
    <col min="13552" max="13552" width="12.5703125" style="4" customWidth="1"/>
    <col min="13553" max="13554" width="13.28515625" style="4" customWidth="1"/>
    <col min="13555" max="13555" width="11.85546875" style="4" customWidth="1"/>
    <col min="13556" max="13556" width="12.5703125" style="4" customWidth="1"/>
    <col min="13557" max="13557" width="12.140625" style="4" customWidth="1"/>
    <col min="13558" max="13558" width="13.85546875" style="4" customWidth="1"/>
    <col min="13559" max="13559" width="13.7109375" style="4" customWidth="1"/>
    <col min="13560" max="13561" width="11.7109375" style="4" customWidth="1"/>
    <col min="13562" max="13562" width="12.5703125" style="4" customWidth="1"/>
    <col min="13563" max="13563" width="13.5703125" style="4" customWidth="1"/>
    <col min="13564" max="13564" width="12.85546875" style="4" customWidth="1"/>
    <col min="13565" max="13565" width="14.42578125" style="4" customWidth="1"/>
    <col min="13566" max="13566" width="14" style="4" customWidth="1"/>
    <col min="13567" max="13567" width="15.42578125" style="4" customWidth="1"/>
    <col min="13568" max="13568" width="15.28515625" style="4" customWidth="1"/>
    <col min="13569" max="13569" width="15.5703125" style="4" customWidth="1"/>
    <col min="13570" max="13570" width="15.140625" style="4" customWidth="1"/>
    <col min="13571" max="13571" width="17" style="4" customWidth="1"/>
    <col min="13572" max="13572" width="15" style="4" customWidth="1"/>
    <col min="13573" max="13573" width="15.28515625" style="4" customWidth="1"/>
    <col min="13574" max="13574" width="13.42578125" style="4" customWidth="1"/>
    <col min="13575" max="13575" width="14.140625" style="4" customWidth="1"/>
    <col min="13576" max="13576" width="15.42578125" style="4" customWidth="1"/>
    <col min="13577" max="13577" width="15.5703125" style="4" customWidth="1"/>
    <col min="13578" max="13578" width="14.140625" style="4" customWidth="1"/>
    <col min="13579" max="13579" width="14.85546875" style="4" customWidth="1"/>
    <col min="13580" max="13580" width="15.28515625" style="4" customWidth="1"/>
    <col min="13581" max="13581" width="13.42578125" style="4" customWidth="1"/>
    <col min="13582" max="13582" width="15.5703125" style="4" customWidth="1"/>
    <col min="13583" max="13584" width="14.85546875" style="4" customWidth="1"/>
    <col min="13585" max="13585" width="15.5703125" style="4" customWidth="1"/>
    <col min="13586" max="13586" width="13.7109375" style="4" customWidth="1"/>
    <col min="13587" max="13587" width="14.7109375" style="4" customWidth="1"/>
    <col min="13588" max="13588" width="15.5703125" style="4" customWidth="1"/>
    <col min="13589" max="13802" width="9.140625" style="4"/>
    <col min="13803" max="13803" width="1.85546875" style="4" customWidth="1"/>
    <col min="13804" max="13804" width="4.42578125" style="4" customWidth="1"/>
    <col min="13805" max="13805" width="26" style="4" customWidth="1"/>
    <col min="13806" max="13806" width="6.7109375" style="4" customWidth="1"/>
    <col min="13807" max="13807" width="13.28515625" style="4" customWidth="1"/>
    <col min="13808" max="13808" width="12.5703125" style="4" customWidth="1"/>
    <col min="13809" max="13810" width="13.28515625" style="4" customWidth="1"/>
    <col min="13811" max="13811" width="11.85546875" style="4" customWidth="1"/>
    <col min="13812" max="13812" width="12.5703125" style="4" customWidth="1"/>
    <col min="13813" max="13813" width="12.140625" style="4" customWidth="1"/>
    <col min="13814" max="13814" width="13.85546875" style="4" customWidth="1"/>
    <col min="13815" max="13815" width="13.7109375" style="4" customWidth="1"/>
    <col min="13816" max="13817" width="11.7109375" style="4" customWidth="1"/>
    <col min="13818" max="13818" width="12.5703125" style="4" customWidth="1"/>
    <col min="13819" max="13819" width="13.5703125" style="4" customWidth="1"/>
    <col min="13820" max="13820" width="12.85546875" style="4" customWidth="1"/>
    <col min="13821" max="13821" width="14.42578125" style="4" customWidth="1"/>
    <col min="13822" max="13822" width="14" style="4" customWidth="1"/>
    <col min="13823" max="13823" width="15.42578125" style="4" customWidth="1"/>
    <col min="13824" max="13824" width="15.28515625" style="4" customWidth="1"/>
    <col min="13825" max="13825" width="15.5703125" style="4" customWidth="1"/>
    <col min="13826" max="13826" width="15.140625" style="4" customWidth="1"/>
    <col min="13827" max="13827" width="17" style="4" customWidth="1"/>
    <col min="13828" max="13828" width="15" style="4" customWidth="1"/>
    <col min="13829" max="13829" width="15.28515625" style="4" customWidth="1"/>
    <col min="13830" max="13830" width="13.42578125" style="4" customWidth="1"/>
    <col min="13831" max="13831" width="14.140625" style="4" customWidth="1"/>
    <col min="13832" max="13832" width="15.42578125" style="4" customWidth="1"/>
    <col min="13833" max="13833" width="15.5703125" style="4" customWidth="1"/>
    <col min="13834" max="13834" width="14.140625" style="4" customWidth="1"/>
    <col min="13835" max="13835" width="14.85546875" style="4" customWidth="1"/>
    <col min="13836" max="13836" width="15.28515625" style="4" customWidth="1"/>
    <col min="13837" max="13837" width="13.42578125" style="4" customWidth="1"/>
    <col min="13838" max="13838" width="15.5703125" style="4" customWidth="1"/>
    <col min="13839" max="13840" width="14.85546875" style="4" customWidth="1"/>
    <col min="13841" max="13841" width="15.5703125" style="4" customWidth="1"/>
    <col min="13842" max="13842" width="13.7109375" style="4" customWidth="1"/>
    <col min="13843" max="13843" width="14.7109375" style="4" customWidth="1"/>
    <col min="13844" max="13844" width="15.5703125" style="4" customWidth="1"/>
    <col min="13845" max="14058" width="9.140625" style="4"/>
    <col min="14059" max="14059" width="1.85546875" style="4" customWidth="1"/>
    <col min="14060" max="14060" width="4.42578125" style="4" customWidth="1"/>
    <col min="14061" max="14061" width="26" style="4" customWidth="1"/>
    <col min="14062" max="14062" width="6.7109375" style="4" customWidth="1"/>
    <col min="14063" max="14063" width="13.28515625" style="4" customWidth="1"/>
    <col min="14064" max="14064" width="12.5703125" style="4" customWidth="1"/>
    <col min="14065" max="14066" width="13.28515625" style="4" customWidth="1"/>
    <col min="14067" max="14067" width="11.85546875" style="4" customWidth="1"/>
    <col min="14068" max="14068" width="12.5703125" style="4" customWidth="1"/>
    <col min="14069" max="14069" width="12.140625" style="4" customWidth="1"/>
    <col min="14070" max="14070" width="13.85546875" style="4" customWidth="1"/>
    <col min="14071" max="14071" width="13.7109375" style="4" customWidth="1"/>
    <col min="14072" max="14073" width="11.7109375" style="4" customWidth="1"/>
    <col min="14074" max="14074" width="12.5703125" style="4" customWidth="1"/>
    <col min="14075" max="14075" width="13.5703125" style="4" customWidth="1"/>
    <col min="14076" max="14076" width="12.85546875" style="4" customWidth="1"/>
    <col min="14077" max="14077" width="14.42578125" style="4" customWidth="1"/>
    <col min="14078" max="14078" width="14" style="4" customWidth="1"/>
    <col min="14079" max="14079" width="15.42578125" style="4" customWidth="1"/>
    <col min="14080" max="14080" width="15.28515625" style="4" customWidth="1"/>
    <col min="14081" max="14081" width="15.5703125" style="4" customWidth="1"/>
    <col min="14082" max="14082" width="15.140625" style="4" customWidth="1"/>
    <col min="14083" max="14083" width="17" style="4" customWidth="1"/>
    <col min="14084" max="14084" width="15" style="4" customWidth="1"/>
    <col min="14085" max="14085" width="15.28515625" style="4" customWidth="1"/>
    <col min="14086" max="14086" width="13.42578125" style="4" customWidth="1"/>
    <col min="14087" max="14087" width="14.140625" style="4" customWidth="1"/>
    <col min="14088" max="14088" width="15.42578125" style="4" customWidth="1"/>
    <col min="14089" max="14089" width="15.5703125" style="4" customWidth="1"/>
    <col min="14090" max="14090" width="14.140625" style="4" customWidth="1"/>
    <col min="14091" max="14091" width="14.85546875" style="4" customWidth="1"/>
    <col min="14092" max="14092" width="15.28515625" style="4" customWidth="1"/>
    <col min="14093" max="14093" width="13.42578125" style="4" customWidth="1"/>
    <col min="14094" max="14094" width="15.5703125" style="4" customWidth="1"/>
    <col min="14095" max="14096" width="14.85546875" style="4" customWidth="1"/>
    <col min="14097" max="14097" width="15.5703125" style="4" customWidth="1"/>
    <col min="14098" max="14098" width="13.7109375" style="4" customWidth="1"/>
    <col min="14099" max="14099" width="14.7109375" style="4" customWidth="1"/>
    <col min="14100" max="14100" width="15.5703125" style="4" customWidth="1"/>
    <col min="14101" max="14314" width="9.140625" style="4"/>
    <col min="14315" max="14315" width="1.85546875" style="4" customWidth="1"/>
    <col min="14316" max="14316" width="4.42578125" style="4" customWidth="1"/>
    <col min="14317" max="14317" width="26" style="4" customWidth="1"/>
    <col min="14318" max="14318" width="6.7109375" style="4" customWidth="1"/>
    <col min="14319" max="14319" width="13.28515625" style="4" customWidth="1"/>
    <col min="14320" max="14320" width="12.5703125" style="4" customWidth="1"/>
    <col min="14321" max="14322" width="13.28515625" style="4" customWidth="1"/>
    <col min="14323" max="14323" width="11.85546875" style="4" customWidth="1"/>
    <col min="14324" max="14324" width="12.5703125" style="4" customWidth="1"/>
    <col min="14325" max="14325" width="12.140625" style="4" customWidth="1"/>
    <col min="14326" max="14326" width="13.85546875" style="4" customWidth="1"/>
    <col min="14327" max="14327" width="13.7109375" style="4" customWidth="1"/>
    <col min="14328" max="14329" width="11.7109375" style="4" customWidth="1"/>
    <col min="14330" max="14330" width="12.5703125" style="4" customWidth="1"/>
    <col min="14331" max="14331" width="13.5703125" style="4" customWidth="1"/>
    <col min="14332" max="14332" width="12.85546875" style="4" customWidth="1"/>
    <col min="14333" max="14333" width="14.42578125" style="4" customWidth="1"/>
    <col min="14334" max="14334" width="14" style="4" customWidth="1"/>
    <col min="14335" max="14335" width="15.42578125" style="4" customWidth="1"/>
    <col min="14336" max="14336" width="15.28515625" style="4" customWidth="1"/>
    <col min="14337" max="14337" width="15.5703125" style="4" customWidth="1"/>
    <col min="14338" max="14338" width="15.140625" style="4" customWidth="1"/>
    <col min="14339" max="14339" width="17" style="4" customWidth="1"/>
    <col min="14340" max="14340" width="15" style="4" customWidth="1"/>
    <col min="14341" max="14341" width="15.28515625" style="4" customWidth="1"/>
    <col min="14342" max="14342" width="13.42578125" style="4" customWidth="1"/>
    <col min="14343" max="14343" width="14.140625" style="4" customWidth="1"/>
    <col min="14344" max="14344" width="15.42578125" style="4" customWidth="1"/>
    <col min="14345" max="14345" width="15.5703125" style="4" customWidth="1"/>
    <col min="14346" max="14346" width="14.140625" style="4" customWidth="1"/>
    <col min="14347" max="14347" width="14.85546875" style="4" customWidth="1"/>
    <col min="14348" max="14348" width="15.28515625" style="4" customWidth="1"/>
    <col min="14349" max="14349" width="13.42578125" style="4" customWidth="1"/>
    <col min="14350" max="14350" width="15.5703125" style="4" customWidth="1"/>
    <col min="14351" max="14352" width="14.85546875" style="4" customWidth="1"/>
    <col min="14353" max="14353" width="15.5703125" style="4" customWidth="1"/>
    <col min="14354" max="14354" width="13.7109375" style="4" customWidth="1"/>
    <col min="14355" max="14355" width="14.7109375" style="4" customWidth="1"/>
    <col min="14356" max="14356" width="15.5703125" style="4" customWidth="1"/>
    <col min="14357" max="16384" width="9.140625" style="4"/>
  </cols>
  <sheetData>
    <row r="1" spans="1:19" ht="26.25" customHeight="1" thickBot="1" x14ac:dyDescent="0.3">
      <c r="B1" s="154" t="s">
        <v>237</v>
      </c>
      <c r="C1" s="155" t="s">
        <v>238</v>
      </c>
      <c r="G1" s="334" t="s">
        <v>2</v>
      </c>
      <c r="Q1" s="38" t="s">
        <v>164</v>
      </c>
    </row>
    <row r="2" spans="1:19" ht="15.75" thickBot="1" x14ac:dyDescent="0.3">
      <c r="B2"/>
      <c r="C2"/>
      <c r="G2" s="335"/>
      <c r="P2" s="96" t="s">
        <v>67</v>
      </c>
      <c r="Q2" s="91">
        <f>G24*$A18+G27*$A21+G30*$A24+G33*$A27+G35*$A29</f>
        <v>0</v>
      </c>
    </row>
    <row r="3" spans="1:19" ht="18.75" x14ac:dyDescent="0.25">
      <c r="A3" s="5"/>
      <c r="B3" t="s">
        <v>239</v>
      </c>
      <c r="C3">
        <v>373</v>
      </c>
      <c r="D3" s="5"/>
      <c r="E3" s="6"/>
      <c r="F3" s="139" t="s">
        <v>217</v>
      </c>
      <c r="G3" s="144" t="e">
        <f>G108/G6</f>
        <v>#DIV/0!</v>
      </c>
      <c r="J3" s="129" t="e">
        <f>10601/G7</f>
        <v>#DIV/0!</v>
      </c>
      <c r="K3" s="129"/>
      <c r="L3" s="129"/>
      <c r="M3" s="129"/>
      <c r="N3" s="129"/>
      <c r="O3" s="38" t="e">
        <f>J3/G3</f>
        <v>#DIV/0!</v>
      </c>
      <c r="P3" s="97" t="s">
        <v>68</v>
      </c>
      <c r="Q3" s="92">
        <f>G24*$A18+G26*$A20+G27*$A21+G29*$A23+G30*$A24+G32*$A26+G33*$A27+G34*$A28+G35*$A29+G36*$A30+G38*$A32+G41*$A35+G42*$A36+G40*$A34+G39*$A33+G37*$A31</f>
        <v>0</v>
      </c>
    </row>
    <row r="4" spans="1:19" ht="21" customHeight="1" x14ac:dyDescent="0.25">
      <c r="A4" s="7"/>
      <c r="B4" t="s">
        <v>240</v>
      </c>
      <c r="C4">
        <v>7993.77</v>
      </c>
      <c r="D4" s="7"/>
      <c r="E4" s="8"/>
      <c r="F4" s="140" t="s">
        <v>218</v>
      </c>
      <c r="G4" s="142">
        <f>G5*12/1840</f>
        <v>4.2586956521739134</v>
      </c>
      <c r="H4" s="39"/>
      <c r="O4" s="94"/>
      <c r="P4" s="97" t="s">
        <v>69</v>
      </c>
      <c r="Q4" s="92">
        <f>G24*$A18+G26*$A20+G27*$A21+G29*$A23+G30*$A24+G32*$A26+G33*$A27+G34*$A28+G35*$A29+G36*$A30</f>
        <v>0</v>
      </c>
    </row>
    <row r="5" spans="1:19" ht="27" thickBot="1" x14ac:dyDescent="0.3">
      <c r="A5" s="9"/>
      <c r="B5" t="s">
        <v>241</v>
      </c>
      <c r="C5"/>
      <c r="D5" s="9"/>
      <c r="E5" s="68"/>
      <c r="F5" s="68" t="s">
        <v>222</v>
      </c>
      <c r="G5" s="143">
        <v>653</v>
      </c>
      <c r="H5" s="39"/>
      <c r="I5" s="10" t="s">
        <v>3</v>
      </c>
      <c r="J5" s="128"/>
      <c r="K5" s="128"/>
      <c r="L5" s="128"/>
      <c r="M5" s="128"/>
      <c r="N5" s="128"/>
      <c r="O5" s="99"/>
      <c r="P5" s="98" t="s">
        <v>70</v>
      </c>
      <c r="Q5" s="93">
        <f>G24*$A18+G26*$A20+G27*$A21+G29*$A23+G30*$A24+G32*$A26+G33*$A27+G34*$A28+G35*$A29+G36*$A30+G41*$A35+$A33*G39</f>
        <v>0</v>
      </c>
      <c r="R5" s="43"/>
    </row>
    <row r="6" spans="1:19" ht="15" customHeight="1" x14ac:dyDescent="0.25">
      <c r="A6" s="9"/>
      <c r="B6" t="s">
        <v>242</v>
      </c>
      <c r="C6" s="156">
        <v>41</v>
      </c>
      <c r="D6" s="9"/>
      <c r="E6" s="341" t="s">
        <v>88</v>
      </c>
      <c r="F6" s="74" t="s">
        <v>192</v>
      </c>
      <c r="G6" s="141">
        <f>'Saimniecības dati'!D42</f>
        <v>0</v>
      </c>
      <c r="J6" s="9"/>
      <c r="K6" s="9"/>
      <c r="L6" s="9"/>
      <c r="M6" s="9"/>
      <c r="N6" s="9"/>
    </row>
    <row r="7" spans="1:19" ht="15" customHeight="1" x14ac:dyDescent="0.25">
      <c r="B7" t="s">
        <v>243</v>
      </c>
      <c r="C7"/>
      <c r="E7" s="342"/>
      <c r="F7" s="62" t="s">
        <v>193</v>
      </c>
      <c r="G7" s="75">
        <f>'Saimniecības dati'!D43</f>
        <v>0</v>
      </c>
    </row>
    <row r="8" spans="1:19" ht="15" customHeight="1" x14ac:dyDescent="0.25">
      <c r="B8" t="s">
        <v>244</v>
      </c>
      <c r="C8" s="156">
        <v>34605.589999999997</v>
      </c>
      <c r="E8" s="342"/>
      <c r="F8" s="60" t="s">
        <v>159</v>
      </c>
      <c r="G8" s="126">
        <f>SUM(G9:G10)</f>
        <v>0</v>
      </c>
      <c r="H8" s="45"/>
      <c r="I8" s="11" t="s">
        <v>4</v>
      </c>
      <c r="S8" s="4">
        <f>G8*1840</f>
        <v>0</v>
      </c>
    </row>
    <row r="9" spans="1:19" ht="15" customHeight="1" x14ac:dyDescent="0.25">
      <c r="A9" s="9"/>
      <c r="B9" t="s">
        <v>245</v>
      </c>
      <c r="C9" s="156">
        <v>0.62</v>
      </c>
      <c r="D9" s="9"/>
      <c r="E9" s="342"/>
      <c r="F9" s="60" t="s">
        <v>160</v>
      </c>
      <c r="G9" s="126">
        <f>G6/1840</f>
        <v>0</v>
      </c>
      <c r="H9" s="45"/>
      <c r="I9" s="11"/>
      <c r="J9" s="9"/>
      <c r="K9" s="9"/>
      <c r="L9" s="9"/>
      <c r="M9" s="9"/>
      <c r="N9" s="9"/>
      <c r="O9" s="173"/>
      <c r="P9" s="38"/>
      <c r="R9" s="180"/>
      <c r="S9" s="4">
        <f t="shared" ref="S9" si="0">G9*1840</f>
        <v>0</v>
      </c>
    </row>
    <row r="10" spans="1:19" ht="15" customHeight="1" x14ac:dyDescent="0.25">
      <c r="A10" s="9"/>
      <c r="B10" t="s">
        <v>246</v>
      </c>
      <c r="C10" s="156">
        <v>0.61</v>
      </c>
      <c r="D10" s="9"/>
      <c r="E10" s="342"/>
      <c r="F10" s="60" t="s">
        <v>5</v>
      </c>
      <c r="G10" s="76">
        <f>G7/1840</f>
        <v>0</v>
      </c>
      <c r="H10" s="40"/>
      <c r="I10" s="11"/>
      <c r="J10" s="9"/>
      <c r="K10" s="9"/>
      <c r="L10" s="9"/>
      <c r="M10" s="9"/>
      <c r="N10" s="9"/>
      <c r="S10" s="4">
        <f>G10*1840</f>
        <v>0</v>
      </c>
    </row>
    <row r="11" spans="1:19" ht="15" customHeight="1" x14ac:dyDescent="0.25">
      <c r="A11" s="9"/>
      <c r="B11" t="s">
        <v>247</v>
      </c>
      <c r="C11" s="156">
        <v>1151.26</v>
      </c>
      <c r="D11" s="9"/>
      <c r="E11" s="342"/>
      <c r="F11" s="62" t="s">
        <v>219</v>
      </c>
      <c r="G11" s="130">
        <f>G12*G7</f>
        <v>0</v>
      </c>
      <c r="J11" s="127" t="s">
        <v>221</v>
      </c>
      <c r="K11" s="127"/>
      <c r="L11" s="127"/>
      <c r="M11" s="127"/>
      <c r="N11" s="127"/>
    </row>
    <row r="12" spans="1:19" ht="15" customHeight="1" thickBot="1" x14ac:dyDescent="0.3">
      <c r="A12" s="9"/>
      <c r="B12" t="s">
        <v>248</v>
      </c>
      <c r="C12" s="156">
        <v>1.5</v>
      </c>
      <c r="D12" s="9"/>
      <c r="E12" s="343"/>
      <c r="F12" s="77" t="s">
        <v>220</v>
      </c>
      <c r="G12" s="131">
        <f>IFERROR(G3,G4)</f>
        <v>4.2586956521739134</v>
      </c>
      <c r="H12" s="40"/>
      <c r="I12" s="11"/>
      <c r="J12" s="127"/>
      <c r="K12" s="127"/>
      <c r="L12" s="127"/>
      <c r="M12" s="127"/>
      <c r="N12" s="127"/>
      <c r="O12" s="95"/>
    </row>
    <row r="13" spans="1:19" ht="15" customHeight="1" x14ac:dyDescent="0.25">
      <c r="A13" s="9"/>
      <c r="B13" t="s">
        <v>246</v>
      </c>
      <c r="C13" s="156">
        <v>1.5</v>
      </c>
      <c r="D13" s="9"/>
      <c r="E13" s="344" t="s">
        <v>6</v>
      </c>
      <c r="F13" s="59" t="s">
        <v>231</v>
      </c>
      <c r="G13" s="148">
        <f>G14+G18+G22</f>
        <v>0</v>
      </c>
      <c r="H13" s="41"/>
      <c r="I13" s="12" t="s">
        <v>0</v>
      </c>
    </row>
    <row r="14" spans="1:19" ht="15" customHeight="1" x14ac:dyDescent="0.25">
      <c r="A14" s="9"/>
      <c r="B14" t="s">
        <v>247</v>
      </c>
      <c r="C14" s="156">
        <v>3014.46</v>
      </c>
      <c r="D14" s="9"/>
      <c r="E14" s="345"/>
      <c r="F14" s="59" t="s">
        <v>223</v>
      </c>
      <c r="G14" s="148">
        <f>'Saimniecības dati'!D13</f>
        <v>0</v>
      </c>
      <c r="H14" s="41"/>
      <c r="I14" s="12" t="s">
        <v>0</v>
      </c>
    </row>
    <row r="15" spans="1:19" ht="15" customHeight="1" x14ac:dyDescent="0.25">
      <c r="A15" s="9"/>
      <c r="B15" t="s">
        <v>249</v>
      </c>
      <c r="C15" s="156">
        <v>31.44</v>
      </c>
      <c r="D15" s="9"/>
      <c r="E15" s="345"/>
      <c r="F15" s="65" t="s">
        <v>226</v>
      </c>
      <c r="G15" s="76"/>
      <c r="H15" s="40"/>
      <c r="I15" s="12" t="s">
        <v>0</v>
      </c>
      <c r="J15" s="132"/>
    </row>
    <row r="16" spans="1:19" ht="15" customHeight="1" thickBot="1" x14ac:dyDescent="0.3">
      <c r="A16" s="9"/>
      <c r="B16" t="s">
        <v>250</v>
      </c>
      <c r="C16" s="156">
        <v>21.09</v>
      </c>
      <c r="D16" s="9"/>
      <c r="E16" s="345"/>
      <c r="F16" s="65" t="s">
        <v>110</v>
      </c>
      <c r="G16" s="76"/>
      <c r="H16" s="40"/>
      <c r="I16" s="12" t="s">
        <v>0</v>
      </c>
      <c r="J16" s="132"/>
    </row>
    <row r="17" spans="1:19" ht="15" customHeight="1" thickBot="1" x14ac:dyDescent="0.3">
      <c r="A17" s="13" t="s">
        <v>7</v>
      </c>
      <c r="B17" t="s">
        <v>251</v>
      </c>
      <c r="C17" s="156">
        <v>0.83</v>
      </c>
      <c r="D17" s="13"/>
      <c r="E17" s="345"/>
      <c r="F17" s="65" t="s">
        <v>225</v>
      </c>
      <c r="G17" s="76"/>
      <c r="H17" s="40"/>
      <c r="I17" s="14" t="s">
        <v>9</v>
      </c>
      <c r="J17" s="132"/>
      <c r="O17" s="326" t="s">
        <v>543</v>
      </c>
      <c r="P17" s="327"/>
      <c r="Q17" s="328"/>
    </row>
    <row r="18" spans="1:19" ht="15" customHeight="1" x14ac:dyDescent="0.25">
      <c r="A18" s="15">
        <v>1</v>
      </c>
      <c r="B18" s="157" t="s">
        <v>252</v>
      </c>
      <c r="C18" s="156">
        <v>51.7</v>
      </c>
      <c r="D18" s="15"/>
      <c r="E18" s="345"/>
      <c r="F18" s="59" t="s">
        <v>224</v>
      </c>
      <c r="G18" s="148">
        <f>'Saimniecības dati'!D14</f>
        <v>0</v>
      </c>
      <c r="H18" s="40"/>
      <c r="I18" s="12" t="s">
        <v>12</v>
      </c>
      <c r="O18" s="100" t="s">
        <v>152</v>
      </c>
      <c r="P18" s="166" t="s">
        <v>451</v>
      </c>
      <c r="Q18" s="146">
        <f>IFERROR(G14/(G14+G18),0)</f>
        <v>0</v>
      </c>
      <c r="R18" s="147">
        <f>AA49/AA48</f>
        <v>0.79588263023491879</v>
      </c>
      <c r="S18" s="38" t="s">
        <v>228</v>
      </c>
    </row>
    <row r="19" spans="1:19" ht="15" customHeight="1" x14ac:dyDescent="0.25">
      <c r="A19" s="15"/>
      <c r="B19" t="s">
        <v>253</v>
      </c>
      <c r="C19" s="156">
        <v>2.5299999999999998</v>
      </c>
      <c r="D19" s="15"/>
      <c r="E19" s="345"/>
      <c r="F19" s="65" t="s">
        <v>226</v>
      </c>
      <c r="G19" s="76"/>
      <c r="H19" s="40"/>
      <c r="I19" s="12" t="s">
        <v>12</v>
      </c>
      <c r="J19" s="9"/>
      <c r="K19" s="9"/>
      <c r="L19" s="9"/>
      <c r="M19" s="9"/>
      <c r="N19" s="9"/>
      <c r="O19" s="101" t="s">
        <v>153</v>
      </c>
      <c r="P19" s="58" t="s">
        <v>71</v>
      </c>
      <c r="Q19" s="102">
        <f>IFERROR(Q2/Q3,0)</f>
        <v>0</v>
      </c>
      <c r="R19" s="145"/>
    </row>
    <row r="20" spans="1:19" ht="15" customHeight="1" x14ac:dyDescent="0.25">
      <c r="A20" s="15">
        <v>0.4</v>
      </c>
      <c r="B20" t="s">
        <v>254</v>
      </c>
      <c r="C20" s="156">
        <v>0.32</v>
      </c>
      <c r="D20" s="15"/>
      <c r="E20" s="345"/>
      <c r="F20" s="65" t="s">
        <v>110</v>
      </c>
      <c r="G20" s="76"/>
      <c r="H20" s="40"/>
      <c r="I20" s="12" t="s">
        <v>12</v>
      </c>
      <c r="J20" s="9"/>
      <c r="K20" s="9"/>
      <c r="L20" s="9"/>
      <c r="M20" s="9"/>
      <c r="N20" s="9"/>
      <c r="O20" s="101" t="s">
        <v>154</v>
      </c>
      <c r="P20" s="58" t="s">
        <v>72</v>
      </c>
      <c r="Q20" s="102">
        <f>IFERROR(Q2/Q4,0)</f>
        <v>0</v>
      </c>
    </row>
    <row r="21" spans="1:19" ht="15" customHeight="1" x14ac:dyDescent="0.25">
      <c r="A21" s="15">
        <v>0.4</v>
      </c>
      <c r="B21" t="s">
        <v>255</v>
      </c>
      <c r="C21" s="156">
        <v>2.2000000000000002</v>
      </c>
      <c r="D21" s="15"/>
      <c r="E21" s="345"/>
      <c r="F21" s="65" t="s">
        <v>225</v>
      </c>
      <c r="G21" s="76"/>
      <c r="H21" s="40"/>
      <c r="I21" s="12" t="s">
        <v>12</v>
      </c>
      <c r="J21" s="9"/>
      <c r="K21" s="9"/>
      <c r="L21" s="9"/>
      <c r="M21" s="9"/>
      <c r="N21" s="9"/>
      <c r="O21" s="133"/>
      <c r="P21" s="134" t="s">
        <v>73</v>
      </c>
      <c r="Q21" s="135">
        <f>IFERROR(Q2/Q5,0)</f>
        <v>0</v>
      </c>
      <c r="R21" s="132"/>
    </row>
    <row r="22" spans="1:19" ht="15" customHeight="1" thickBot="1" x14ac:dyDescent="0.3">
      <c r="A22" s="15"/>
      <c r="B22" t="s">
        <v>256</v>
      </c>
      <c r="C22" s="156">
        <v>2.16</v>
      </c>
      <c r="D22" s="15"/>
      <c r="E22" s="346"/>
      <c r="F22" s="59" t="s">
        <v>230</v>
      </c>
      <c r="G22" s="148">
        <f>'Saimniecības dati'!D15</f>
        <v>0</v>
      </c>
      <c r="H22" s="40"/>
      <c r="I22" s="12" t="s">
        <v>12</v>
      </c>
      <c r="J22" s="9"/>
      <c r="K22" s="9"/>
      <c r="L22" s="9"/>
      <c r="M22" s="9"/>
      <c r="N22" s="9"/>
      <c r="O22" s="101" t="s">
        <v>509</v>
      </c>
      <c r="P22" s="58" t="s">
        <v>511</v>
      </c>
      <c r="Q22" s="102">
        <f>1-'Saimniecības dati'!D47/100</f>
        <v>0</v>
      </c>
    </row>
    <row r="23" spans="1:19" ht="15" customHeight="1" thickBot="1" x14ac:dyDescent="0.3">
      <c r="A23" s="15">
        <v>0.7</v>
      </c>
      <c r="B23" t="s">
        <v>257</v>
      </c>
      <c r="C23" s="156">
        <v>0.34</v>
      </c>
      <c r="D23" s="15"/>
      <c r="E23" s="61"/>
      <c r="F23" s="71" t="s">
        <v>8</v>
      </c>
      <c r="G23" s="37">
        <f>IFERROR(Q136/G24/1000,0)</f>
        <v>0</v>
      </c>
      <c r="H23" s="40"/>
      <c r="I23" s="12" t="s">
        <v>12</v>
      </c>
      <c r="J23" s="9"/>
      <c r="K23" s="9"/>
      <c r="L23" s="9"/>
      <c r="M23" s="9"/>
      <c r="N23" s="9"/>
      <c r="O23" s="101" t="s">
        <v>510</v>
      </c>
      <c r="P23" s="58" t="s">
        <v>512</v>
      </c>
      <c r="Q23" s="102">
        <f>'Saimniecības dati'!D46/100</f>
        <v>1</v>
      </c>
    </row>
    <row r="24" spans="1:19" ht="15" customHeight="1" x14ac:dyDescent="0.25">
      <c r="A24" s="15">
        <v>0.7</v>
      </c>
      <c r="B24" t="s">
        <v>258</v>
      </c>
      <c r="C24" s="156">
        <v>0.62</v>
      </c>
      <c r="D24" s="15"/>
      <c r="E24" s="336" t="s">
        <v>10</v>
      </c>
      <c r="F24" s="79" t="s">
        <v>11</v>
      </c>
      <c r="G24" s="80">
        <f>'Saimniecības dati'!D19</f>
        <v>0</v>
      </c>
      <c r="H24" s="40"/>
      <c r="I24" s="12" t="s">
        <v>12</v>
      </c>
      <c r="J24" s="9"/>
      <c r="K24" s="9"/>
      <c r="L24" s="9"/>
      <c r="M24" s="9"/>
      <c r="N24" s="9"/>
      <c r="O24" s="101" t="s">
        <v>156</v>
      </c>
      <c r="P24" s="58" t="s">
        <v>166</v>
      </c>
      <c r="Q24" s="102">
        <f>IFERROR(Q42/Q49,0)</f>
        <v>0</v>
      </c>
    </row>
    <row r="25" spans="1:19" ht="15" customHeight="1" x14ac:dyDescent="0.25">
      <c r="A25" s="15"/>
      <c r="B25" t="s">
        <v>259</v>
      </c>
      <c r="C25" s="156">
        <v>0.04</v>
      </c>
      <c r="D25" s="15"/>
      <c r="E25" s="337"/>
      <c r="F25" s="60" t="s">
        <v>13</v>
      </c>
      <c r="G25" s="81">
        <f>G26+G27</f>
        <v>0</v>
      </c>
      <c r="H25" s="40"/>
      <c r="I25" s="12" t="s">
        <v>12</v>
      </c>
      <c r="J25" s="9"/>
      <c r="K25" s="9"/>
      <c r="L25" s="9"/>
      <c r="M25" s="9"/>
      <c r="N25" s="9"/>
      <c r="O25" s="173" t="s">
        <v>457</v>
      </c>
      <c r="P25" s="38" t="s">
        <v>460</v>
      </c>
      <c r="Q25" s="176">
        <f>IFERROR(J50/G47,0)</f>
        <v>0</v>
      </c>
    </row>
    <row r="26" spans="1:19" ht="15" customHeight="1" x14ac:dyDescent="0.25">
      <c r="A26" s="15">
        <v>1</v>
      </c>
      <c r="B26" t="s">
        <v>260</v>
      </c>
      <c r="C26" s="156">
        <v>0.31</v>
      </c>
      <c r="D26" s="15"/>
      <c r="E26" s="337"/>
      <c r="F26" s="63" t="s">
        <v>14</v>
      </c>
      <c r="G26" s="76">
        <f>'Saimniecības dati'!D21</f>
        <v>0</v>
      </c>
      <c r="H26" s="40"/>
      <c r="I26" s="12" t="s">
        <v>12</v>
      </c>
      <c r="J26" s="9"/>
      <c r="K26" s="9"/>
      <c r="L26" s="9"/>
      <c r="M26" s="9"/>
      <c r="N26" s="9"/>
      <c r="O26" s="173" t="s">
        <v>458</v>
      </c>
      <c r="P26" s="38" t="s">
        <v>461</v>
      </c>
      <c r="Q26" s="176">
        <f>IFERROR(1+K50/(G49-K50-L51),0)</f>
        <v>0</v>
      </c>
    </row>
    <row r="27" spans="1:19" ht="15" customHeight="1" x14ac:dyDescent="0.25">
      <c r="A27" s="15">
        <v>0.8</v>
      </c>
      <c r="B27" t="s">
        <v>261</v>
      </c>
      <c r="C27" s="156">
        <v>0.28000000000000003</v>
      </c>
      <c r="D27" s="15"/>
      <c r="E27" s="337"/>
      <c r="F27" s="64" t="s">
        <v>15</v>
      </c>
      <c r="G27" s="76">
        <f>'Saimniecības dati'!D22</f>
        <v>0</v>
      </c>
      <c r="H27" s="40"/>
      <c r="I27" s="12" t="s">
        <v>12</v>
      </c>
      <c r="O27" s="173" t="s">
        <v>459</v>
      </c>
      <c r="P27" s="38" t="s">
        <v>462</v>
      </c>
      <c r="Q27" s="176">
        <f>IFERROR(1+K48/G49,0)</f>
        <v>0</v>
      </c>
    </row>
    <row r="28" spans="1:19" ht="15" customHeight="1" x14ac:dyDescent="0.25">
      <c r="A28" s="15">
        <v>0.8</v>
      </c>
      <c r="B28" t="s">
        <v>262</v>
      </c>
      <c r="C28" s="156">
        <v>0.05</v>
      </c>
      <c r="D28" s="15"/>
      <c r="E28" s="337"/>
      <c r="F28" s="60" t="s">
        <v>16</v>
      </c>
      <c r="G28" s="81">
        <f>G29+G30</f>
        <v>0</v>
      </c>
      <c r="H28" s="40"/>
      <c r="I28" s="12" t="s">
        <v>12</v>
      </c>
      <c r="O28" s="101" t="s">
        <v>456</v>
      </c>
      <c r="P28" s="58" t="s">
        <v>464</v>
      </c>
      <c r="Q28" s="102">
        <f>Q25*Q26*Q27</f>
        <v>0</v>
      </c>
    </row>
    <row r="29" spans="1:19" ht="15" customHeight="1" thickBot="1" x14ac:dyDescent="0.3">
      <c r="A29" s="15">
        <v>1</v>
      </c>
      <c r="B29" t="s">
        <v>263</v>
      </c>
      <c r="C29" s="156">
        <v>0.05</v>
      </c>
      <c r="D29" s="15"/>
      <c r="E29" s="337"/>
      <c r="F29" s="64" t="s">
        <v>17</v>
      </c>
      <c r="G29" s="76">
        <f>'Saimniecības dati'!D24</f>
        <v>0</v>
      </c>
      <c r="H29" s="40"/>
      <c r="I29" s="12" t="s">
        <v>12</v>
      </c>
      <c r="J29" s="9"/>
      <c r="K29" s="9"/>
      <c r="L29" s="9"/>
      <c r="M29" s="9"/>
      <c r="N29" s="9"/>
      <c r="O29" s="136"/>
      <c r="P29" s="137" t="s">
        <v>163</v>
      </c>
      <c r="Q29" s="138">
        <f>IFERROR(J50/G50,0)</f>
        <v>0</v>
      </c>
      <c r="R29" s="132"/>
    </row>
    <row r="30" spans="1:19" ht="15" customHeight="1" x14ac:dyDescent="0.25">
      <c r="A30" s="15">
        <v>1</v>
      </c>
      <c r="B30" t="s">
        <v>264</v>
      </c>
      <c r="C30" s="156">
        <v>22.82</v>
      </c>
      <c r="D30" s="15"/>
      <c r="E30" s="337"/>
      <c r="F30" s="64" t="s">
        <v>18</v>
      </c>
      <c r="G30" s="76">
        <f>'Saimniecības dati'!D25</f>
        <v>0</v>
      </c>
      <c r="H30" s="40"/>
      <c r="I30" s="12" t="s">
        <v>12</v>
      </c>
      <c r="J30" s="9"/>
      <c r="K30" s="9"/>
      <c r="L30" s="9"/>
      <c r="M30" s="9"/>
      <c r="N30" s="9"/>
      <c r="O30" s="101" t="s">
        <v>189</v>
      </c>
      <c r="P30" s="58" t="s">
        <v>522</v>
      </c>
      <c r="Q30" s="102">
        <f>IFERROR(Q53/Q52,0)</f>
        <v>0</v>
      </c>
      <c r="R30" s="169"/>
    </row>
    <row r="31" spans="1:19" ht="15" customHeight="1" x14ac:dyDescent="0.25">
      <c r="A31" s="16">
        <v>0.3</v>
      </c>
      <c r="B31" t="s">
        <v>265</v>
      </c>
      <c r="C31" s="156">
        <v>0.08</v>
      </c>
      <c r="D31" s="16"/>
      <c r="E31" s="337"/>
      <c r="F31" s="60" t="s">
        <v>19</v>
      </c>
      <c r="G31" s="81">
        <f>G32+G33+G34+G35+G36</f>
        <v>0</v>
      </c>
      <c r="H31" s="40"/>
      <c r="I31" s="12" t="s">
        <v>12</v>
      </c>
      <c r="J31" s="9"/>
      <c r="K31" s="9"/>
      <c r="L31" s="9"/>
      <c r="M31" s="9"/>
      <c r="N31" s="9"/>
      <c r="O31" s="101" t="s">
        <v>524</v>
      </c>
      <c r="P31" s="58" t="s">
        <v>549</v>
      </c>
      <c r="Q31" s="102">
        <f>IFERROR(Q28/Q24,0)</f>
        <v>0</v>
      </c>
      <c r="R31" s="38"/>
    </row>
    <row r="32" spans="1:19" ht="15" customHeight="1" x14ac:dyDescent="0.25">
      <c r="A32" s="15">
        <v>2.7E-2</v>
      </c>
      <c r="B32" t="s">
        <v>266</v>
      </c>
      <c r="C32" s="156">
        <v>18.57</v>
      </c>
      <c r="D32" s="15"/>
      <c r="E32" s="337"/>
      <c r="F32" s="64" t="s">
        <v>20</v>
      </c>
      <c r="G32" s="76">
        <f>'Saimniecības dati'!D27</f>
        <v>0</v>
      </c>
      <c r="H32" s="40"/>
      <c r="I32" s="12" t="s">
        <v>12</v>
      </c>
      <c r="J32" s="9"/>
      <c r="K32" s="9"/>
      <c r="L32" s="9"/>
      <c r="M32" s="9"/>
      <c r="N32" s="9"/>
      <c r="O32" s="101" t="s">
        <v>544</v>
      </c>
      <c r="P32" s="58" t="s">
        <v>546</v>
      </c>
      <c r="Q32" s="102">
        <f>IFERROR(Q40/(Q39+Q40),)</f>
        <v>0</v>
      </c>
    </row>
    <row r="33" spans="1:27" ht="15" customHeight="1" x14ac:dyDescent="0.25">
      <c r="A33" s="15">
        <v>0.1</v>
      </c>
      <c r="B33" t="s">
        <v>267</v>
      </c>
      <c r="C33" s="156">
        <v>0.73</v>
      </c>
      <c r="D33" s="15"/>
      <c r="E33" s="337"/>
      <c r="F33" s="64" t="s">
        <v>21</v>
      </c>
      <c r="G33" s="76">
        <f>'Saimniecības dati'!D28</f>
        <v>0</v>
      </c>
      <c r="H33" s="40"/>
      <c r="I33" s="12" t="s">
        <v>12</v>
      </c>
      <c r="J33" s="9"/>
      <c r="K33" s="9"/>
      <c r="L33" s="9"/>
      <c r="M33" s="9"/>
      <c r="N33" s="9"/>
      <c r="O33" s="101" t="s">
        <v>545</v>
      </c>
      <c r="P33" s="58" t="s">
        <v>547</v>
      </c>
      <c r="Q33" s="102">
        <f>IFERROR(Q39/(Q40+Q39),0)</f>
        <v>0</v>
      </c>
    </row>
    <row r="34" spans="1:27" ht="15" customHeight="1" x14ac:dyDescent="0.25">
      <c r="A34" s="15">
        <v>0.03</v>
      </c>
      <c r="B34" t="s">
        <v>268</v>
      </c>
      <c r="C34" s="156">
        <v>0.61</v>
      </c>
      <c r="D34" s="15"/>
      <c r="E34" s="337"/>
      <c r="F34" s="64" t="s">
        <v>22</v>
      </c>
      <c r="G34" s="76">
        <f>'Saimniecības dati'!D29</f>
        <v>0</v>
      </c>
      <c r="H34" s="40"/>
      <c r="I34" s="12" t="s">
        <v>12</v>
      </c>
      <c r="J34" s="9"/>
      <c r="K34" s="9"/>
      <c r="L34" s="9"/>
      <c r="M34" s="9"/>
      <c r="N34" s="9"/>
    </row>
    <row r="35" spans="1:27" ht="15" customHeight="1" x14ac:dyDescent="0.25">
      <c r="A35" s="15">
        <v>0.8</v>
      </c>
      <c r="B35" s="157" t="s">
        <v>269</v>
      </c>
      <c r="C35"/>
      <c r="D35" s="15"/>
      <c r="E35" s="337"/>
      <c r="F35" s="64" t="s">
        <v>23</v>
      </c>
      <c r="G35" s="76">
        <f>'Saimniecības dati'!D30</f>
        <v>0</v>
      </c>
      <c r="H35" s="40"/>
      <c r="I35" s="12" t="s">
        <v>12</v>
      </c>
      <c r="J35" s="9"/>
      <c r="K35" s="9"/>
      <c r="L35" s="9"/>
      <c r="M35" s="9"/>
      <c r="N35" s="9"/>
      <c r="P35" s="290" t="s">
        <v>572</v>
      </c>
      <c r="Q35" s="129">
        <f>G14*80</f>
        <v>0</v>
      </c>
    </row>
    <row r="36" spans="1:27" ht="15" customHeight="1" x14ac:dyDescent="0.25">
      <c r="A36" s="15">
        <v>0.02</v>
      </c>
      <c r="B36" t="s">
        <v>270</v>
      </c>
      <c r="C36" s="156">
        <v>15.96</v>
      </c>
      <c r="D36" s="15"/>
      <c r="E36" s="337"/>
      <c r="F36" s="64" t="s">
        <v>24</v>
      </c>
      <c r="G36" s="76">
        <f>'Saimniecības dati'!D31</f>
        <v>0</v>
      </c>
      <c r="H36" s="40"/>
      <c r="I36" s="12" t="s">
        <v>12</v>
      </c>
      <c r="J36" s="9"/>
      <c r="K36" s="9"/>
      <c r="L36" s="9"/>
      <c r="M36" s="9"/>
      <c r="N36" s="9"/>
      <c r="P36" s="290" t="s">
        <v>573</v>
      </c>
      <c r="Q36" s="4">
        <f>G18*100</f>
        <v>0</v>
      </c>
    </row>
    <row r="37" spans="1:27" ht="15" customHeight="1" x14ac:dyDescent="0.25">
      <c r="A37" s="9"/>
      <c r="B37" t="s">
        <v>271</v>
      </c>
      <c r="C37" s="156">
        <v>7.96</v>
      </c>
      <c r="D37" s="9"/>
      <c r="E37" s="337"/>
      <c r="F37" s="60" t="s">
        <v>25</v>
      </c>
      <c r="G37" s="76">
        <f>'Saimniecības dati'!D33</f>
        <v>0</v>
      </c>
      <c r="H37" s="40"/>
      <c r="I37" s="12" t="s">
        <v>1</v>
      </c>
      <c r="J37" s="9"/>
      <c r="K37" s="9"/>
      <c r="L37" s="9"/>
      <c r="M37" s="9"/>
      <c r="N37" s="9"/>
      <c r="P37" s="290" t="s">
        <v>571</v>
      </c>
      <c r="Q37" s="129">
        <f>15*Q3</f>
        <v>0</v>
      </c>
    </row>
    <row r="38" spans="1:27" ht="15" customHeight="1" x14ac:dyDescent="0.25">
      <c r="A38" s="9"/>
      <c r="B38" t="s">
        <v>272</v>
      </c>
      <c r="C38" s="156">
        <v>5.47</v>
      </c>
      <c r="D38" s="9"/>
      <c r="E38" s="337"/>
      <c r="F38" s="60" t="s">
        <v>26</v>
      </c>
      <c r="G38" s="76">
        <f>'Saimniecības dati'!D34</f>
        <v>0</v>
      </c>
      <c r="H38" s="40"/>
      <c r="I38" s="12" t="s">
        <v>1</v>
      </c>
      <c r="J38" s="9"/>
      <c r="K38" s="9"/>
      <c r="L38" s="9"/>
      <c r="M38" s="9"/>
      <c r="N38" s="9"/>
      <c r="P38" s="290" t="s">
        <v>574</v>
      </c>
      <c r="Q38" s="289">
        <f>IFERROR(Q19*(Q35+Q37)/(Q35+Q36+Q37),0)</f>
        <v>0</v>
      </c>
    </row>
    <row r="39" spans="1:27" ht="15" customHeight="1" x14ac:dyDescent="0.25">
      <c r="A39" s="9"/>
      <c r="B39" t="s">
        <v>273</v>
      </c>
      <c r="C39" s="156">
        <v>2.11</v>
      </c>
      <c r="D39" s="9"/>
      <c r="E39" s="337"/>
      <c r="F39" s="60" t="s">
        <v>27</v>
      </c>
      <c r="G39" s="76">
        <f>'Saimniecības dati'!D35</f>
        <v>0</v>
      </c>
      <c r="H39" s="40"/>
      <c r="I39" s="12"/>
      <c r="J39" s="9"/>
      <c r="K39" s="9"/>
      <c r="L39" s="9"/>
      <c r="M39" s="9"/>
      <c r="N39" s="9"/>
      <c r="P39" s="38" t="s">
        <v>577</v>
      </c>
      <c r="Q39" s="149">
        <f>Q104/0.05</f>
        <v>0</v>
      </c>
    </row>
    <row r="40" spans="1:27" ht="15" customHeight="1" x14ac:dyDescent="0.25">
      <c r="A40" s="9"/>
      <c r="B40" t="s">
        <v>274</v>
      </c>
      <c r="C40" s="156">
        <v>1.07</v>
      </c>
      <c r="D40" s="9"/>
      <c r="E40" s="337"/>
      <c r="F40" s="60" t="s">
        <v>28</v>
      </c>
      <c r="G40" s="76">
        <f>'Saimniecības dati'!D36</f>
        <v>0</v>
      </c>
      <c r="H40" s="40"/>
      <c r="I40" s="12"/>
      <c r="J40" s="9"/>
      <c r="K40" s="9"/>
      <c r="L40" s="9"/>
      <c r="M40" s="9"/>
      <c r="N40" s="9"/>
      <c r="P40" s="38" t="s">
        <v>578</v>
      </c>
      <c r="Q40" s="149">
        <f>Q105/0.2</f>
        <v>0</v>
      </c>
    </row>
    <row r="41" spans="1:27" ht="15" customHeight="1" thickBot="1" x14ac:dyDescent="0.3">
      <c r="A41" s="9"/>
      <c r="B41" t="s">
        <v>275</v>
      </c>
      <c r="C41" s="156">
        <v>0.53</v>
      </c>
      <c r="D41" s="9"/>
      <c r="E41" s="337"/>
      <c r="F41" s="60" t="s">
        <v>29</v>
      </c>
      <c r="G41" s="76">
        <f>'Saimniecības dati'!D37</f>
        <v>0</v>
      </c>
      <c r="H41" s="40"/>
      <c r="I41" s="12" t="s">
        <v>1</v>
      </c>
      <c r="J41" s="9"/>
      <c r="K41" s="9"/>
      <c r="L41" s="9"/>
      <c r="M41" s="9"/>
      <c r="N41" s="9"/>
    </row>
    <row r="42" spans="1:27" ht="15" customHeight="1" thickBot="1" x14ac:dyDescent="0.3">
      <c r="A42" s="9"/>
      <c r="B42" t="s">
        <v>276</v>
      </c>
      <c r="C42" s="156">
        <v>0.73</v>
      </c>
      <c r="D42" s="9"/>
      <c r="E42" s="338"/>
      <c r="F42" s="77" t="s">
        <v>30</v>
      </c>
      <c r="G42" s="78">
        <f>'Saimniecības dati'!D38</f>
        <v>0</v>
      </c>
      <c r="H42" s="40"/>
      <c r="I42" s="12" t="s">
        <v>1</v>
      </c>
      <c r="J42" s="9"/>
      <c r="K42" s="9"/>
      <c r="L42" s="9"/>
      <c r="M42" s="9"/>
      <c r="N42" s="9"/>
      <c r="P42" s="234" t="s">
        <v>167</v>
      </c>
      <c r="Q42" s="235">
        <f>SUM(Q43:Q48)</f>
        <v>0</v>
      </c>
      <c r="R42" s="44"/>
    </row>
    <row r="43" spans="1:27" ht="15" customHeight="1" x14ac:dyDescent="0.25">
      <c r="A43" s="9"/>
      <c r="B43" t="s">
        <v>277</v>
      </c>
      <c r="C43" s="156">
        <v>4.92</v>
      </c>
      <c r="D43" s="9"/>
      <c r="E43" s="4"/>
      <c r="F43" s="4"/>
      <c r="H43" s="40"/>
      <c r="I43" s="12" t="s">
        <v>1</v>
      </c>
      <c r="J43" s="9"/>
      <c r="K43" s="9"/>
      <c r="L43" s="9"/>
      <c r="M43" s="9"/>
      <c r="N43" s="9"/>
      <c r="P43" s="236" t="s">
        <v>35</v>
      </c>
      <c r="Q43" s="237">
        <f>G50</f>
        <v>0</v>
      </c>
      <c r="R43" s="44"/>
    </row>
    <row r="44" spans="1:27" ht="15" customHeight="1" x14ac:dyDescent="0.25">
      <c r="A44" s="9"/>
      <c r="B44" t="s">
        <v>278</v>
      </c>
      <c r="C44" s="156">
        <v>7.0000000000000007E-2</v>
      </c>
      <c r="D44" s="9"/>
      <c r="E44" s="4"/>
      <c r="F44" s="4"/>
      <c r="K44" s="9"/>
      <c r="L44" s="9"/>
      <c r="M44" s="9"/>
      <c r="N44" s="9"/>
      <c r="P44" s="238" t="s">
        <v>171</v>
      </c>
      <c r="Q44" s="239">
        <f>G51*Q63</f>
        <v>0</v>
      </c>
      <c r="V44" s="38" t="s">
        <v>154</v>
      </c>
    </row>
    <row r="45" spans="1:27" ht="15" customHeight="1" x14ac:dyDescent="0.25">
      <c r="A45" s="9"/>
      <c r="B45" t="s">
        <v>279</v>
      </c>
      <c r="C45" s="156">
        <v>0.28000000000000003</v>
      </c>
      <c r="D45" s="9"/>
      <c r="G45" s="339" t="s">
        <v>490</v>
      </c>
      <c r="H45" s="218"/>
      <c r="I45" s="219" t="s">
        <v>1</v>
      </c>
      <c r="J45" s="339" t="s">
        <v>491</v>
      </c>
      <c r="K45" s="340" t="s">
        <v>492</v>
      </c>
      <c r="L45" s="340"/>
      <c r="M45" s="339" t="s">
        <v>493</v>
      </c>
      <c r="N45" s="9"/>
      <c r="P45" s="238" t="s">
        <v>200</v>
      </c>
      <c r="Q45" s="239">
        <f>J51*Q62</f>
        <v>0</v>
      </c>
      <c r="U45" s="38" t="s">
        <v>153</v>
      </c>
    </row>
    <row r="46" spans="1:27" ht="15" customHeight="1" thickBot="1" x14ac:dyDescent="0.3">
      <c r="A46" s="9"/>
      <c r="B46" t="s">
        <v>280</v>
      </c>
      <c r="C46" s="156">
        <v>0.44</v>
      </c>
      <c r="D46" s="9"/>
      <c r="G46" s="339"/>
      <c r="H46" s="218"/>
      <c r="I46" s="219"/>
      <c r="J46" s="339"/>
      <c r="K46" s="220" t="s">
        <v>494</v>
      </c>
      <c r="L46" s="221" t="s">
        <v>495</v>
      </c>
      <c r="M46" s="339"/>
      <c r="N46" s="9"/>
      <c r="P46" s="238" t="s">
        <v>170</v>
      </c>
      <c r="Q46" s="239">
        <f>K48*Q62</f>
        <v>0</v>
      </c>
      <c r="U46" s="38" t="s">
        <v>153</v>
      </c>
    </row>
    <row r="47" spans="1:27" ht="15" customHeight="1" thickBot="1" x14ac:dyDescent="0.3">
      <c r="A47" s="9"/>
      <c r="B47" t="s">
        <v>281</v>
      </c>
      <c r="C47" s="156">
        <v>25.28</v>
      </c>
      <c r="D47" s="9"/>
      <c r="E47" s="347" t="s">
        <v>31</v>
      </c>
      <c r="F47" s="224" t="s">
        <v>32</v>
      </c>
      <c r="G47" s="287">
        <f>G48+G49+G54</f>
        <v>0</v>
      </c>
      <c r="H47" s="287"/>
      <c r="I47" s="287"/>
      <c r="J47" s="287"/>
      <c r="K47" s="287"/>
      <c r="L47" s="287"/>
      <c r="M47" s="287"/>
      <c r="N47" s="9"/>
      <c r="P47" s="240" t="s">
        <v>169</v>
      </c>
      <c r="Q47" s="241">
        <f>G53*Q63</f>
        <v>0</v>
      </c>
      <c r="V47" s="38" t="s">
        <v>154</v>
      </c>
    </row>
    <row r="48" spans="1:27" ht="15" customHeight="1" thickBot="1" x14ac:dyDescent="0.3">
      <c r="A48" s="9"/>
      <c r="B48" t="s">
        <v>282</v>
      </c>
      <c r="C48" s="156">
        <v>24.83</v>
      </c>
      <c r="D48" s="9"/>
      <c r="E48" s="348"/>
      <c r="F48" s="225" t="s">
        <v>33</v>
      </c>
      <c r="G48" s="228">
        <f>'Saimniecības dati'!D53</f>
        <v>0</v>
      </c>
      <c r="H48" s="218"/>
      <c r="I48" s="219"/>
      <c r="J48" s="228"/>
      <c r="K48" s="228">
        <f>'Saimniecības dati'!D54</f>
        <v>0</v>
      </c>
      <c r="L48" s="228">
        <f>'Saimniecības dati'!D55</f>
        <v>0</v>
      </c>
      <c r="M48" s="228">
        <f>'Saimniecības dati'!D56</f>
        <v>0</v>
      </c>
      <c r="N48" s="9"/>
      <c r="P48" s="240" t="s">
        <v>513</v>
      </c>
      <c r="Q48" s="149">
        <f>-L49*Q62</f>
        <v>0</v>
      </c>
      <c r="Z48" s="4" t="s">
        <v>227</v>
      </c>
      <c r="AA48" s="4">
        <v>9839.9838361762322</v>
      </c>
    </row>
    <row r="49" spans="1:27" ht="15" customHeight="1" thickBot="1" x14ac:dyDescent="0.3">
      <c r="A49" s="9"/>
      <c r="B49" s="157" t="s">
        <v>283</v>
      </c>
      <c r="C49"/>
      <c r="D49" s="9"/>
      <c r="E49" s="348"/>
      <c r="F49" s="225" t="s">
        <v>34</v>
      </c>
      <c r="G49" s="228">
        <f>G50+G51+G53</f>
        <v>0</v>
      </c>
      <c r="H49" s="228">
        <f t="shared" ref="H49:L49" si="1">H50+H51+H53</f>
        <v>0</v>
      </c>
      <c r="I49" s="228" t="e">
        <f t="shared" si="1"/>
        <v>#VALUE!</v>
      </c>
      <c r="J49" s="228">
        <f t="shared" si="1"/>
        <v>0</v>
      </c>
      <c r="K49" s="228">
        <f t="shared" si="1"/>
        <v>0</v>
      </c>
      <c r="L49" s="228">
        <f t="shared" si="1"/>
        <v>0</v>
      </c>
      <c r="M49" s="228"/>
      <c r="N49" s="9"/>
      <c r="O49" s="95"/>
      <c r="P49" s="234" t="s">
        <v>201</v>
      </c>
      <c r="Q49" s="235">
        <f>G47</f>
        <v>0</v>
      </c>
      <c r="R49" s="113">
        <f>Q49-Q42</f>
        <v>0</v>
      </c>
      <c r="Z49" s="38" t="s">
        <v>229</v>
      </c>
      <c r="AA49" s="4">
        <v>7831.4722170050263</v>
      </c>
    </row>
    <row r="50" spans="1:27" ht="15" customHeight="1" x14ac:dyDescent="0.25">
      <c r="A50" s="9"/>
      <c r="B50" t="s">
        <v>253</v>
      </c>
      <c r="C50" s="156">
        <v>3.32</v>
      </c>
      <c r="D50" s="9"/>
      <c r="E50" s="348"/>
      <c r="F50" s="226" t="s">
        <v>168</v>
      </c>
      <c r="G50" s="288">
        <f>'Saimniecības dati'!D60</f>
        <v>0</v>
      </c>
      <c r="H50" s="288"/>
      <c r="I50" s="288"/>
      <c r="J50" s="288">
        <f>'Saimniecības dati'!D61+'Saimniecības dati'!D63</f>
        <v>0</v>
      </c>
      <c r="K50" s="288">
        <f>'Saimniecības dati'!D62</f>
        <v>0</v>
      </c>
      <c r="L50" s="288"/>
      <c r="M50" s="288"/>
      <c r="N50" s="9"/>
      <c r="O50" s="95"/>
    </row>
    <row r="51" spans="1:27" ht="15" customHeight="1" thickBot="1" x14ac:dyDescent="0.3">
      <c r="A51" s="9"/>
      <c r="B51" t="s">
        <v>254</v>
      </c>
      <c r="C51" s="156">
        <v>2.23</v>
      </c>
      <c r="D51" s="9"/>
      <c r="E51" s="348"/>
      <c r="F51" s="226" t="s">
        <v>36</v>
      </c>
      <c r="G51" s="288">
        <f>'Saimniecības dati'!D65</f>
        <v>0</v>
      </c>
      <c r="H51" s="288"/>
      <c r="I51" s="288"/>
      <c r="J51" s="288">
        <f>'Saimniecības dati'!D66</f>
        <v>0</v>
      </c>
      <c r="K51" s="288">
        <f>'Saimniecības dati'!D67</f>
        <v>0</v>
      </c>
      <c r="L51" s="288">
        <f>'Saimniecības dati'!D68</f>
        <v>0</v>
      </c>
      <c r="M51" s="288"/>
      <c r="N51" s="168"/>
      <c r="O51" s="95"/>
    </row>
    <row r="52" spans="1:27" ht="15" customHeight="1" thickBot="1" x14ac:dyDescent="0.3">
      <c r="A52" s="9"/>
      <c r="B52" t="s">
        <v>255</v>
      </c>
      <c r="C52" s="156">
        <v>2.67</v>
      </c>
      <c r="D52" s="9"/>
      <c r="E52" s="348"/>
      <c r="F52" s="222" t="s">
        <v>496</v>
      </c>
      <c r="G52" s="288"/>
      <c r="H52" s="288"/>
      <c r="I52" s="288" t="s">
        <v>1</v>
      </c>
      <c r="J52" s="288">
        <f>J51</f>
        <v>0</v>
      </c>
      <c r="K52" s="288"/>
      <c r="L52" s="288"/>
      <c r="M52" s="288"/>
      <c r="N52" s="9"/>
      <c r="O52" s="95"/>
      <c r="P52" s="109" t="s">
        <v>161</v>
      </c>
      <c r="Q52" s="110">
        <f>SUM(Q53:Q55)</f>
        <v>0</v>
      </c>
      <c r="R52" s="47">
        <f>SUM(R53:R55)</f>
        <v>0</v>
      </c>
    </row>
    <row r="53" spans="1:27" ht="15" customHeight="1" thickBot="1" x14ac:dyDescent="0.3">
      <c r="A53" s="9"/>
      <c r="B53" t="s">
        <v>256</v>
      </c>
      <c r="C53" s="156">
        <v>2.4700000000000002</v>
      </c>
      <c r="D53" s="9"/>
      <c r="E53" s="348"/>
      <c r="F53" s="227" t="s">
        <v>497</v>
      </c>
      <c r="G53" s="288">
        <f>'Saimniecības dati'!D69</f>
        <v>0</v>
      </c>
      <c r="H53" s="288"/>
      <c r="I53" s="288" t="s">
        <v>1</v>
      </c>
      <c r="J53" s="288">
        <f>'Saimniecības dati'!D69</f>
        <v>0</v>
      </c>
      <c r="K53" s="288"/>
      <c r="L53" s="288"/>
      <c r="M53" s="288"/>
      <c r="N53" s="9"/>
      <c r="O53" s="95"/>
      <c r="P53" s="107" t="s">
        <v>74</v>
      </c>
      <c r="Q53" s="108">
        <f>J50</f>
        <v>0</v>
      </c>
      <c r="R53" s="47">
        <f>IF(ISBLANK(Rezultāti!I27),Aprēķini!Q53,Rezultāti!I27)</f>
        <v>0</v>
      </c>
    </row>
    <row r="54" spans="1:27" ht="15" customHeight="1" x14ac:dyDescent="0.25">
      <c r="A54" s="9"/>
      <c r="B54" t="s">
        <v>257</v>
      </c>
      <c r="C54" s="156">
        <v>2.5099999999999998</v>
      </c>
      <c r="D54" s="9"/>
      <c r="E54" s="349"/>
      <c r="F54" s="225" t="s">
        <v>111</v>
      </c>
      <c r="G54" s="228">
        <f>'Saimniecības dati'!D71</f>
        <v>0</v>
      </c>
      <c r="H54" s="218"/>
      <c r="I54" s="229" t="s">
        <v>1</v>
      </c>
      <c r="J54" s="228"/>
      <c r="K54" s="228"/>
      <c r="L54" s="228"/>
      <c r="M54" s="228"/>
      <c r="N54" s="9"/>
      <c r="O54" s="95"/>
      <c r="P54" s="97" t="s">
        <v>453</v>
      </c>
      <c r="Q54" s="103">
        <f>J51*Q62</f>
        <v>0</v>
      </c>
      <c r="R54" s="47">
        <f>IF(ISBLANK(Rezultāti!I30),Aprēķini!Q54,Rezultāti!I30)</f>
        <v>0</v>
      </c>
      <c r="U54" s="38" t="s">
        <v>153</v>
      </c>
    </row>
    <row r="55" spans="1:27" ht="15" customHeight="1" x14ac:dyDescent="0.25">
      <c r="A55" s="9"/>
      <c r="B55" t="s">
        <v>260</v>
      </c>
      <c r="C55" s="156">
        <v>18.62</v>
      </c>
      <c r="D55" s="9"/>
      <c r="N55" s="9"/>
      <c r="O55" s="95"/>
      <c r="P55" s="97" t="s">
        <v>75</v>
      </c>
      <c r="Q55" s="103">
        <f>G53*Q63</f>
        <v>0</v>
      </c>
      <c r="R55" s="47">
        <f>IF(ISBLANK(Rezultāti!I32),Aprēķini!Q55,Rezultāti!I32)</f>
        <v>0</v>
      </c>
      <c r="V55" s="38" t="s">
        <v>154</v>
      </c>
    </row>
    <row r="56" spans="1:27" ht="15" customHeight="1" thickBot="1" x14ac:dyDescent="0.3">
      <c r="A56" s="9"/>
      <c r="B56" t="s">
        <v>261</v>
      </c>
      <c r="C56" s="156">
        <v>2.4500000000000002</v>
      </c>
      <c r="D56" s="9"/>
      <c r="N56" s="9"/>
      <c r="O56" s="95"/>
    </row>
    <row r="57" spans="1:27" ht="15" customHeight="1" thickBot="1" x14ac:dyDescent="0.3">
      <c r="A57" s="9"/>
      <c r="B57" t="s">
        <v>284</v>
      </c>
      <c r="C57" s="156">
        <v>5.8</v>
      </c>
      <c r="D57" s="9"/>
      <c r="E57" s="223"/>
      <c r="F57" s="90" t="s">
        <v>90</v>
      </c>
      <c r="G57" s="167">
        <f>IFERROR(J50/('Saimniecības dati'!E61+'Saimniecības dati'!E63),0)</f>
        <v>0</v>
      </c>
      <c r="H57" s="42"/>
      <c r="I57" s="12" t="s">
        <v>1</v>
      </c>
      <c r="J57" s="9"/>
      <c r="K57" s="169"/>
      <c r="L57" s="169"/>
      <c r="M57" s="169"/>
      <c r="N57" s="169"/>
    </row>
    <row r="58" spans="1:27" ht="15" customHeight="1" collapsed="1" x14ac:dyDescent="0.25">
      <c r="A58" s="9"/>
      <c r="B58" s="157" t="s">
        <v>285</v>
      </c>
      <c r="C58"/>
      <c r="D58" s="9"/>
      <c r="H58" s="40"/>
      <c r="I58" s="12" t="s">
        <v>1</v>
      </c>
    </row>
    <row r="59" spans="1:27" ht="15" customHeight="1" thickBot="1" x14ac:dyDescent="0.3">
      <c r="A59" s="9"/>
      <c r="B59" s="158" t="s">
        <v>253</v>
      </c>
      <c r="C59" s="159">
        <v>1249.95</v>
      </c>
      <c r="D59" s="9"/>
      <c r="H59" s="40"/>
      <c r="I59" s="12" t="s">
        <v>1</v>
      </c>
      <c r="J59" s="9"/>
    </row>
    <row r="60" spans="1:27" ht="15" customHeight="1" thickBot="1" x14ac:dyDescent="0.3">
      <c r="A60" s="9"/>
      <c r="B60" s="158" t="s">
        <v>254</v>
      </c>
      <c r="C60" s="159">
        <v>121.22</v>
      </c>
      <c r="D60" s="9"/>
      <c r="H60" s="40"/>
      <c r="I60" s="12" t="s">
        <v>1</v>
      </c>
      <c r="J60" s="9"/>
      <c r="O60" s="326" t="s">
        <v>483</v>
      </c>
      <c r="P60" s="327"/>
      <c r="Q60" s="328"/>
    </row>
    <row r="61" spans="1:27" ht="15" customHeight="1" x14ac:dyDescent="0.25">
      <c r="A61" s="9"/>
      <c r="B61" s="158" t="s">
        <v>255</v>
      </c>
      <c r="C61" s="159">
        <v>821.57</v>
      </c>
      <c r="D61" s="9"/>
      <c r="H61" s="40"/>
      <c r="I61" s="12" t="s">
        <v>1</v>
      </c>
      <c r="J61" s="9"/>
      <c r="O61" s="100" t="s">
        <v>152</v>
      </c>
      <c r="P61" s="58" t="s">
        <v>451</v>
      </c>
      <c r="Q61" s="102">
        <f>Q18</f>
        <v>0</v>
      </c>
    </row>
    <row r="62" spans="1:27" ht="15" customHeight="1" x14ac:dyDescent="0.25">
      <c r="A62" s="9"/>
      <c r="B62" s="158" t="s">
        <v>256</v>
      </c>
      <c r="C62" s="159">
        <v>660.35</v>
      </c>
      <c r="D62" s="9"/>
      <c r="O62" s="101" t="s">
        <v>153</v>
      </c>
      <c r="P62" s="58" t="s">
        <v>71</v>
      </c>
      <c r="Q62" s="102">
        <f>Q19</f>
        <v>0</v>
      </c>
    </row>
    <row r="63" spans="1:27" ht="15" customHeight="1" collapsed="1" x14ac:dyDescent="0.25">
      <c r="A63" s="9"/>
      <c r="B63" s="158" t="s">
        <v>257</v>
      </c>
      <c r="C63" s="159">
        <v>116.98</v>
      </c>
      <c r="D63" s="9"/>
      <c r="O63" s="101" t="s">
        <v>154</v>
      </c>
      <c r="P63" s="58" t="s">
        <v>72</v>
      </c>
      <c r="Q63" s="102">
        <f>Q20</f>
        <v>0</v>
      </c>
    </row>
    <row r="64" spans="1:27" ht="15" customHeight="1" x14ac:dyDescent="0.25">
      <c r="A64" s="9"/>
      <c r="B64" s="158" t="s">
        <v>258</v>
      </c>
      <c r="C64" s="159">
        <v>272.31</v>
      </c>
      <c r="D64" s="9"/>
      <c r="O64" s="101" t="s">
        <v>509</v>
      </c>
      <c r="P64" s="58" t="s">
        <v>511</v>
      </c>
      <c r="Q64" s="102">
        <f>Q22</f>
        <v>0</v>
      </c>
    </row>
    <row r="65" spans="1:22" ht="15" customHeight="1" x14ac:dyDescent="0.25">
      <c r="A65" s="9"/>
      <c r="B65" s="158" t="s">
        <v>259</v>
      </c>
      <c r="C65" s="159">
        <v>11.62</v>
      </c>
      <c r="D65" s="9"/>
      <c r="O65" s="101" t="s">
        <v>510</v>
      </c>
      <c r="P65" s="58" t="s">
        <v>512</v>
      </c>
      <c r="Q65" s="102">
        <f>Q23</f>
        <v>1</v>
      </c>
    </row>
    <row r="66" spans="1:22" ht="15" customHeight="1" x14ac:dyDescent="0.25">
      <c r="B66" s="158" t="s">
        <v>260</v>
      </c>
      <c r="C66" s="159">
        <v>763.94</v>
      </c>
      <c r="O66" s="101" t="s">
        <v>156</v>
      </c>
      <c r="P66" s="58" t="s">
        <v>521</v>
      </c>
      <c r="Q66" s="102">
        <f>Q24</f>
        <v>0</v>
      </c>
    </row>
    <row r="67" spans="1:22" ht="15" customHeight="1" x14ac:dyDescent="0.25">
      <c r="B67" s="158" t="s">
        <v>261</v>
      </c>
      <c r="C67" s="159">
        <v>247.61</v>
      </c>
      <c r="O67" s="101" t="s">
        <v>189</v>
      </c>
      <c r="P67" s="58" t="s">
        <v>522</v>
      </c>
      <c r="Q67" s="102">
        <f>Q31</f>
        <v>0</v>
      </c>
    </row>
    <row r="68" spans="1:22" ht="15" customHeight="1" x14ac:dyDescent="0.25">
      <c r="B68" s="158" t="s">
        <v>262</v>
      </c>
      <c r="C68" s="159">
        <v>27.86</v>
      </c>
      <c r="O68" s="101" t="s">
        <v>544</v>
      </c>
      <c r="P68" s="58" t="s">
        <v>546</v>
      </c>
      <c r="Q68" s="102">
        <f>Q32</f>
        <v>0</v>
      </c>
    </row>
    <row r="69" spans="1:22" ht="15" customHeight="1" x14ac:dyDescent="0.25">
      <c r="B69" s="158" t="s">
        <v>286</v>
      </c>
      <c r="C69" s="159">
        <v>101.62</v>
      </c>
      <c r="O69" s="101" t="s">
        <v>545</v>
      </c>
      <c r="P69" s="58" t="s">
        <v>547</v>
      </c>
      <c r="Q69" s="102">
        <f>Q33</f>
        <v>0</v>
      </c>
    </row>
    <row r="70" spans="1:22" ht="15" customHeight="1" x14ac:dyDescent="0.25">
      <c r="A70" s="9"/>
      <c r="B70" s="158" t="s">
        <v>287</v>
      </c>
      <c r="C70" s="159">
        <v>76.650000000000006</v>
      </c>
      <c r="D70" s="9"/>
      <c r="O70" s="101" t="s">
        <v>569</v>
      </c>
      <c r="P70" s="58" t="s">
        <v>570</v>
      </c>
      <c r="Q70" s="102">
        <f>Q38</f>
        <v>0</v>
      </c>
    </row>
    <row r="71" spans="1:22" ht="15" customHeight="1" x14ac:dyDescent="0.25">
      <c r="A71" s="9"/>
      <c r="B71" s="158" t="s">
        <v>288</v>
      </c>
      <c r="C71" s="159">
        <v>5763.17</v>
      </c>
      <c r="D71" s="9"/>
    </row>
    <row r="72" spans="1:22" ht="15" customHeight="1" x14ac:dyDescent="0.25">
      <c r="A72" s="9"/>
      <c r="B72" s="158" t="s">
        <v>289</v>
      </c>
      <c r="C72" s="159">
        <v>108.23</v>
      </c>
      <c r="D72" s="9"/>
      <c r="E72" s="4"/>
      <c r="F72" s="4"/>
    </row>
    <row r="73" spans="1:22" ht="15" customHeight="1" x14ac:dyDescent="0.25">
      <c r="A73" s="9"/>
      <c r="B73" s="160" t="s">
        <v>290</v>
      </c>
      <c r="C73" s="161">
        <v>3730.8</v>
      </c>
      <c r="D73" s="9"/>
      <c r="E73" s="4"/>
      <c r="F73" s="4"/>
    </row>
    <row r="74" spans="1:22" ht="15" customHeight="1" x14ac:dyDescent="0.25">
      <c r="A74" s="9"/>
      <c r="B74" s="160" t="s">
        <v>291</v>
      </c>
      <c r="C74" s="161">
        <v>27162.560000000001</v>
      </c>
      <c r="D74" s="9"/>
      <c r="E74" s="4"/>
      <c r="F74" s="4"/>
    </row>
    <row r="75" spans="1:22" ht="15" customHeight="1" thickBot="1" x14ac:dyDescent="0.3">
      <c r="A75" s="9"/>
      <c r="B75" s="160" t="s">
        <v>292</v>
      </c>
      <c r="C75" s="161">
        <v>266.11</v>
      </c>
      <c r="D75" s="9"/>
    </row>
    <row r="76" spans="1:22" ht="15" customHeight="1" thickBot="1" x14ac:dyDescent="0.3">
      <c r="A76" s="9"/>
      <c r="B76" s="160" t="s">
        <v>293</v>
      </c>
      <c r="C76" s="161">
        <v>24.78</v>
      </c>
      <c r="D76" s="9"/>
      <c r="E76" s="200" t="s">
        <v>475</v>
      </c>
      <c r="F76" s="201" t="s">
        <v>38</v>
      </c>
      <c r="G76" s="202">
        <f>'Saimniecības dati'!D77</f>
        <v>0</v>
      </c>
      <c r="H76" s="208"/>
      <c r="I76" s="208"/>
      <c r="J76" s="208"/>
      <c r="K76" s="209"/>
      <c r="L76" s="209"/>
      <c r="M76" s="209"/>
      <c r="N76" s="208"/>
      <c r="O76" s="200" t="s">
        <v>475</v>
      </c>
      <c r="P76" s="109" t="s">
        <v>77</v>
      </c>
      <c r="Q76" s="110">
        <f>G76*Q63</f>
        <v>0</v>
      </c>
      <c r="R76" s="210">
        <f>IF(ISBLANK(Rezultāti!I43),Aprēķini!Q76,Rezultāti!I43)</f>
        <v>0</v>
      </c>
      <c r="V76" s="38" t="s">
        <v>154</v>
      </c>
    </row>
    <row r="77" spans="1:22" ht="15" customHeight="1" x14ac:dyDescent="0.25">
      <c r="A77" s="9"/>
      <c r="B77" s="160" t="s">
        <v>294</v>
      </c>
      <c r="C77" s="161">
        <v>63.77</v>
      </c>
      <c r="D77" s="9"/>
      <c r="O77" s="95"/>
    </row>
    <row r="78" spans="1:22" ht="15" customHeight="1" thickBot="1" x14ac:dyDescent="0.3">
      <c r="A78" s="9"/>
      <c r="B78" s="160" t="s">
        <v>295</v>
      </c>
      <c r="C78" s="161">
        <v>895.93</v>
      </c>
      <c r="D78" s="9"/>
    </row>
    <row r="79" spans="1:22" ht="15" customHeight="1" x14ac:dyDescent="0.25">
      <c r="A79" s="4"/>
      <c r="B79" s="162" t="s">
        <v>296</v>
      </c>
      <c r="C79" s="164">
        <v>83.79</v>
      </c>
      <c r="D79" s="4"/>
      <c r="E79" s="331" t="s">
        <v>481</v>
      </c>
      <c r="F79" s="199" t="s">
        <v>40</v>
      </c>
      <c r="G79" s="80">
        <f>'Saimniecības dati'!D80</f>
        <v>0</v>
      </c>
      <c r="K79" s="203"/>
      <c r="L79" s="203"/>
      <c r="M79" s="203"/>
      <c r="O79" s="331" t="s">
        <v>481</v>
      </c>
      <c r="P79" s="199" t="s">
        <v>40</v>
      </c>
      <c r="Q79" s="192">
        <f>G79*Q61*Q62</f>
        <v>0</v>
      </c>
      <c r="R79" s="204"/>
    </row>
    <row r="80" spans="1:22" ht="15" customHeight="1" x14ac:dyDescent="0.25">
      <c r="A80" s="4"/>
      <c r="B80" t="s">
        <v>297</v>
      </c>
      <c r="C80" s="163">
        <v>124.71</v>
      </c>
      <c r="D80" s="4"/>
      <c r="E80" s="332"/>
      <c r="F80" s="65" t="s">
        <v>41</v>
      </c>
      <c r="G80" s="76">
        <f>'Saimniecības dati'!D81</f>
        <v>0</v>
      </c>
      <c r="H80" s="40"/>
      <c r="I80" s="12" t="s">
        <v>1</v>
      </c>
      <c r="K80" s="203"/>
      <c r="L80" s="203"/>
      <c r="M80" s="203"/>
      <c r="O80" s="332"/>
      <c r="P80" s="65" t="s">
        <v>41</v>
      </c>
      <c r="Q80" s="103">
        <f>G80*Q61*Q62</f>
        <v>0</v>
      </c>
      <c r="R80" s="205"/>
    </row>
    <row r="81" spans="2:26" ht="15" customHeight="1" x14ac:dyDescent="0.25">
      <c r="B81" t="s">
        <v>298</v>
      </c>
      <c r="C81" s="163">
        <v>182.18</v>
      </c>
      <c r="E81" s="332"/>
      <c r="F81" s="65" t="s">
        <v>42</v>
      </c>
      <c r="G81" s="76">
        <f>'Saimniecības dati'!D82</f>
        <v>0</v>
      </c>
      <c r="H81" s="42"/>
      <c r="I81" s="12" t="s">
        <v>1</v>
      </c>
      <c r="K81" s="203"/>
      <c r="L81" s="203"/>
      <c r="M81" s="203"/>
      <c r="O81" s="332"/>
      <c r="P81" s="65" t="s">
        <v>42</v>
      </c>
      <c r="Q81" s="103">
        <f>G81*Q61*Q62</f>
        <v>0</v>
      </c>
      <c r="R81" s="205"/>
    </row>
    <row r="82" spans="2:26" ht="15" customHeight="1" thickBot="1" x14ac:dyDescent="0.3">
      <c r="B82" t="s">
        <v>299</v>
      </c>
      <c r="C82" s="163">
        <v>1668.57</v>
      </c>
      <c r="E82" s="332"/>
      <c r="F82" s="69" t="s">
        <v>43</v>
      </c>
      <c r="G82" s="85">
        <f>'Saimniecības dati'!D83</f>
        <v>0</v>
      </c>
      <c r="H82" s="40"/>
      <c r="I82" s="12" t="s">
        <v>1</v>
      </c>
      <c r="K82" s="203"/>
      <c r="L82" s="203"/>
      <c r="M82" s="203"/>
      <c r="O82" s="332"/>
      <c r="P82" s="69" t="s">
        <v>43</v>
      </c>
      <c r="Q82" s="103">
        <f>G82*Q61*Q62</f>
        <v>0</v>
      </c>
      <c r="R82" s="205"/>
    </row>
    <row r="83" spans="2:26" ht="15" customHeight="1" thickBot="1" x14ac:dyDescent="0.3">
      <c r="B83" t="s">
        <v>300</v>
      </c>
      <c r="C83" s="163">
        <v>491.52</v>
      </c>
      <c r="E83" s="333"/>
      <c r="F83" s="90" t="s">
        <v>474</v>
      </c>
      <c r="G83" s="88">
        <f>SUM(G79:G82)</f>
        <v>0</v>
      </c>
      <c r="H83" s="40"/>
      <c r="I83" s="12" t="s">
        <v>1</v>
      </c>
      <c r="O83" s="333"/>
      <c r="P83" s="90" t="s">
        <v>474</v>
      </c>
      <c r="Q83" s="125">
        <f>SUM(Q79:Q82)</f>
        <v>0</v>
      </c>
      <c r="R83" s="245">
        <f>IF(ISBLANK(Rezultāti!I45),Aprēķini!Q83,Rezultāti!I45)</f>
        <v>0</v>
      </c>
    </row>
    <row r="84" spans="2:26" ht="15" customHeight="1" x14ac:dyDescent="0.25">
      <c r="B84" t="s">
        <v>301</v>
      </c>
      <c r="C84" s="156">
        <v>1112.8900000000001</v>
      </c>
      <c r="E84" s="4"/>
      <c r="F84" s="4"/>
    </row>
    <row r="85" spans="2:26" ht="15" customHeight="1" thickBot="1" x14ac:dyDescent="0.3">
      <c r="B85" t="s">
        <v>302</v>
      </c>
      <c r="C85" s="156">
        <v>32308.880000000001</v>
      </c>
      <c r="E85" s="4"/>
      <c r="F85" s="4"/>
    </row>
    <row r="86" spans="2:26" ht="15" customHeight="1" thickBot="1" x14ac:dyDescent="0.3">
      <c r="B86" t="s">
        <v>303</v>
      </c>
      <c r="C86" s="156">
        <v>1149.6099999999999</v>
      </c>
      <c r="E86" s="329" t="s">
        <v>482</v>
      </c>
      <c r="F86" s="330"/>
      <c r="G86" s="207"/>
      <c r="H86" s="208"/>
      <c r="I86" s="208"/>
      <c r="J86" s="208"/>
      <c r="K86" s="208"/>
      <c r="L86" s="208"/>
      <c r="M86" s="208"/>
      <c r="N86" s="208"/>
      <c r="O86" s="329" t="s">
        <v>482</v>
      </c>
      <c r="P86" s="330"/>
      <c r="Q86" s="110">
        <f>Q83</f>
        <v>0</v>
      </c>
      <c r="R86" s="198">
        <f>R83</f>
        <v>0</v>
      </c>
    </row>
    <row r="87" spans="2:26" ht="15" customHeight="1" x14ac:dyDescent="0.25">
      <c r="B87" t="s">
        <v>304</v>
      </c>
      <c r="C87" s="156">
        <v>10536.72</v>
      </c>
      <c r="E87" s="4"/>
      <c r="F87" s="4"/>
    </row>
    <row r="88" spans="2:26" ht="15" customHeight="1" thickBot="1" x14ac:dyDescent="0.3">
      <c r="B88" t="s">
        <v>305</v>
      </c>
      <c r="C88" s="156">
        <v>385.42</v>
      </c>
    </row>
    <row r="89" spans="2:26" ht="15" customHeight="1" thickBot="1" x14ac:dyDescent="0.3">
      <c r="B89" t="s">
        <v>306</v>
      </c>
      <c r="C89" s="156">
        <v>524.57000000000005</v>
      </c>
      <c r="E89" s="350" t="s">
        <v>476</v>
      </c>
      <c r="F89" s="90" t="s">
        <v>473</v>
      </c>
      <c r="G89" s="88">
        <f>G90+G91+G92</f>
        <v>0</v>
      </c>
      <c r="O89" s="350" t="s">
        <v>478</v>
      </c>
      <c r="P89" s="96" t="s">
        <v>76</v>
      </c>
      <c r="Q89" s="192">
        <f>G90*Q62</f>
        <v>0</v>
      </c>
      <c r="R89" s="193">
        <f>IF(ISBLANK(Rezultāti!I39),Aprēķini!Q89,Rezultāti!I39)</f>
        <v>0</v>
      </c>
      <c r="S89" s="38"/>
      <c r="U89" s="38" t="s">
        <v>153</v>
      </c>
      <c r="V89" s="169"/>
    </row>
    <row r="90" spans="2:26" ht="15" customHeight="1" x14ac:dyDescent="0.25">
      <c r="B90" t="s">
        <v>307</v>
      </c>
      <c r="C90" s="156">
        <v>1.19</v>
      </c>
      <c r="E90" s="351"/>
      <c r="F90" s="72" t="s">
        <v>44</v>
      </c>
      <c r="G90" s="86">
        <f>'Saimniecības dati'!D86</f>
        <v>0</v>
      </c>
      <c r="H90" s="40"/>
      <c r="I90" s="12" t="s">
        <v>1</v>
      </c>
      <c r="K90" s="203"/>
      <c r="L90" s="203"/>
      <c r="M90" s="203"/>
      <c r="O90" s="351"/>
      <c r="P90" s="97" t="s">
        <v>78</v>
      </c>
      <c r="Q90" s="103">
        <f>G91*Q62</f>
        <v>0</v>
      </c>
      <c r="R90" s="194">
        <f>IF(ISBLANK(Rezultāti!I40),Aprēķini!Q90,Rezultāti!I40)</f>
        <v>0</v>
      </c>
      <c r="U90" s="38" t="s">
        <v>153</v>
      </c>
    </row>
    <row r="91" spans="2:26" ht="15" customHeight="1" thickBot="1" x14ac:dyDescent="0.3">
      <c r="B91" t="s">
        <v>308</v>
      </c>
      <c r="C91" s="156">
        <v>-360.04</v>
      </c>
      <c r="E91" s="351"/>
      <c r="F91" s="65" t="s">
        <v>45</v>
      </c>
      <c r="G91" s="76">
        <f>'Saimniecības dati'!D87</f>
        <v>0</v>
      </c>
      <c r="H91" s="40"/>
      <c r="I91" s="12" t="s">
        <v>1</v>
      </c>
      <c r="K91" s="203"/>
      <c r="L91" s="203"/>
      <c r="M91" s="203"/>
      <c r="O91" s="351"/>
      <c r="P91" s="97" t="s">
        <v>79</v>
      </c>
      <c r="Q91" s="103">
        <f>G92*Q62</f>
        <v>0</v>
      </c>
      <c r="R91" s="194">
        <f>IF(ISBLANK(Rezultāti!I41),Aprēķini!Q91,Rezultāti!I41)</f>
        <v>0</v>
      </c>
      <c r="U91" s="38" t="s">
        <v>153</v>
      </c>
    </row>
    <row r="92" spans="2:26" ht="15.75" customHeight="1" thickBot="1" x14ac:dyDescent="0.3">
      <c r="B92" s="157" t="s">
        <v>309</v>
      </c>
      <c r="C92"/>
      <c r="E92" s="352"/>
      <c r="F92" s="82" t="s">
        <v>46</v>
      </c>
      <c r="G92" s="78">
        <f>'Saimniecības dati'!D88</f>
        <v>0</v>
      </c>
      <c r="H92" s="40"/>
      <c r="I92" s="12" t="s">
        <v>1</v>
      </c>
      <c r="K92" s="203"/>
      <c r="L92" s="203"/>
      <c r="M92" s="203"/>
      <c r="O92" s="352"/>
      <c r="P92" s="109" t="s">
        <v>465</v>
      </c>
      <c r="Q92" s="125">
        <f>Q89+Q90+Q91</f>
        <v>0</v>
      </c>
      <c r="R92" s="198">
        <f>SUM(R89:R91)</f>
        <v>0</v>
      </c>
    </row>
    <row r="93" spans="2:26" ht="15.75" customHeight="1" x14ac:dyDescent="0.25">
      <c r="B93" t="s">
        <v>253</v>
      </c>
      <c r="C93" s="156">
        <v>173.62</v>
      </c>
      <c r="Z93" s="38"/>
    </row>
    <row r="94" spans="2:26" ht="15.75" customHeight="1" thickBot="1" x14ac:dyDescent="0.3">
      <c r="B94" t="s">
        <v>254</v>
      </c>
      <c r="C94" s="156">
        <v>168.71</v>
      </c>
    </row>
    <row r="95" spans="2:26" ht="15.75" customHeight="1" thickBot="1" x14ac:dyDescent="0.3">
      <c r="B95" t="s">
        <v>255</v>
      </c>
      <c r="C95" s="156">
        <v>171.18</v>
      </c>
      <c r="E95" s="329" t="s">
        <v>479</v>
      </c>
      <c r="F95" s="330"/>
      <c r="G95" s="207"/>
      <c r="H95" s="208"/>
      <c r="I95" s="208"/>
      <c r="J95" s="208"/>
      <c r="K95" s="208"/>
      <c r="L95" s="208"/>
      <c r="M95" s="208"/>
      <c r="N95" s="208"/>
      <c r="O95" s="329" t="s">
        <v>479</v>
      </c>
      <c r="P95" s="330"/>
      <c r="Q95" s="110">
        <f>Q92</f>
        <v>0</v>
      </c>
      <c r="R95" s="210">
        <f>R92</f>
        <v>0</v>
      </c>
    </row>
    <row r="96" spans="2:26" ht="15.75" customHeight="1" x14ac:dyDescent="0.25">
      <c r="B96" t="s">
        <v>256</v>
      </c>
      <c r="C96" s="156">
        <v>165.75</v>
      </c>
      <c r="V96" s="149" t="e">
        <f>Q98/G98</f>
        <v>#DIV/0!</v>
      </c>
    </row>
    <row r="97" spans="2:26" ht="15.75" customHeight="1" thickBot="1" x14ac:dyDescent="0.3">
      <c r="B97" t="s">
        <v>257</v>
      </c>
      <c r="C97" s="156">
        <v>209.31</v>
      </c>
    </row>
    <row r="98" spans="2:26" ht="15" customHeight="1" x14ac:dyDescent="0.25">
      <c r="B98" t="s">
        <v>260</v>
      </c>
      <c r="C98" s="156">
        <v>241.2</v>
      </c>
      <c r="E98" s="353" t="s">
        <v>52</v>
      </c>
      <c r="F98" s="83" t="s">
        <v>48</v>
      </c>
      <c r="G98" s="80">
        <f>'Saimniecības dati'!D91</f>
        <v>0</v>
      </c>
      <c r="H98" s="40"/>
      <c r="I98" s="12" t="s">
        <v>1</v>
      </c>
      <c r="K98" s="203"/>
      <c r="L98" s="203"/>
      <c r="M98" s="203"/>
      <c r="O98" s="353" t="s">
        <v>52</v>
      </c>
      <c r="P98" s="96" t="s">
        <v>48</v>
      </c>
      <c r="Q98" s="192">
        <f>G98*Q62*(Q69*(Q65+(1-Q65)*Q61)+Q68*(Q64+(1-Q64)*Q61))</f>
        <v>0</v>
      </c>
      <c r="R98" s="193">
        <f>IF(ISBLANK(Rezultāti!I49),Aprēķini!Q98,Rezultāti!I49)</f>
        <v>0</v>
      </c>
      <c r="T98" s="38" t="s">
        <v>152</v>
      </c>
      <c r="U98" s="38" t="s">
        <v>153</v>
      </c>
      <c r="W98" s="169" t="s">
        <v>155</v>
      </c>
      <c r="X98" s="169"/>
      <c r="Y98" s="169" t="s">
        <v>548</v>
      </c>
    </row>
    <row r="99" spans="2:26" ht="15" customHeight="1" x14ac:dyDescent="0.25">
      <c r="B99" t="s">
        <v>261</v>
      </c>
      <c r="C99" s="156">
        <v>374.88</v>
      </c>
      <c r="E99" s="354"/>
      <c r="F99" s="66" t="s">
        <v>49</v>
      </c>
      <c r="G99" s="76">
        <f>'Saimniecības dati'!D92</f>
        <v>0</v>
      </c>
      <c r="H99" s="40"/>
      <c r="I99" s="12" t="s">
        <v>1</v>
      </c>
      <c r="K99" s="203"/>
      <c r="L99" s="203"/>
      <c r="M99" s="203"/>
      <c r="O99" s="354"/>
      <c r="P99" s="97" t="s">
        <v>49</v>
      </c>
      <c r="Q99" s="103">
        <f>G99*Q70</f>
        <v>0</v>
      </c>
      <c r="R99" s="194">
        <f>IF(ISBLANK(Rezultāti!I50),Aprēķini!Q99,Rezultāti!I50)</f>
        <v>0</v>
      </c>
      <c r="T99" s="291" t="s">
        <v>152</v>
      </c>
      <c r="U99" s="291" t="s">
        <v>153</v>
      </c>
      <c r="V99" s="291"/>
      <c r="W99" s="179" t="s">
        <v>155</v>
      </c>
      <c r="X99" s="169"/>
      <c r="Z99" s="38" t="s">
        <v>576</v>
      </c>
    </row>
    <row r="100" spans="2:26" ht="15" customHeight="1" x14ac:dyDescent="0.25">
      <c r="B100" t="s">
        <v>310</v>
      </c>
      <c r="C100" s="156">
        <v>301.67</v>
      </c>
      <c r="E100" s="354"/>
      <c r="F100" s="66" t="s">
        <v>50</v>
      </c>
      <c r="G100" s="76">
        <f>'Saimniecības dati'!D93</f>
        <v>0</v>
      </c>
      <c r="H100" s="40"/>
      <c r="I100" s="12" t="s">
        <v>1</v>
      </c>
      <c r="K100" s="203"/>
      <c r="L100" s="203"/>
      <c r="M100" s="203"/>
      <c r="O100" s="354"/>
      <c r="P100" s="97" t="s">
        <v>50</v>
      </c>
      <c r="Q100" s="103">
        <f>G100*Q62*(Q65+(1-Q65)*Q61)</f>
        <v>0</v>
      </c>
      <c r="R100" s="194">
        <f>IF(ISBLANK(Rezultāti!I51),Aprēķini!Q100,Rezultāti!I51)</f>
        <v>0</v>
      </c>
      <c r="T100" s="233" t="s">
        <v>152</v>
      </c>
      <c r="U100" s="38" t="s">
        <v>153</v>
      </c>
      <c r="W100" s="169" t="s">
        <v>155</v>
      </c>
      <c r="X100" s="173"/>
    </row>
    <row r="101" spans="2:26" ht="15" customHeight="1" x14ac:dyDescent="0.25">
      <c r="B101" t="s">
        <v>311</v>
      </c>
      <c r="C101" s="156">
        <v>999.12</v>
      </c>
      <c r="E101" s="354"/>
      <c r="F101" s="66" t="s">
        <v>51</v>
      </c>
      <c r="G101" s="76">
        <f>'Saimniecības dati'!D94</f>
        <v>0</v>
      </c>
      <c r="H101" s="40"/>
      <c r="I101" s="12" t="s">
        <v>1</v>
      </c>
      <c r="K101" s="203"/>
      <c r="L101" s="203"/>
      <c r="M101" s="203"/>
      <c r="O101" s="354"/>
      <c r="P101" s="105" t="s">
        <v>51</v>
      </c>
      <c r="Q101" s="103">
        <f>G101*Q62*(Q64+(1-Q64)*Q61)</f>
        <v>0</v>
      </c>
      <c r="R101" s="194">
        <f>IF(ISBLANK(Rezultāti!I52),Aprēķini!Q101,Rezultāti!I52)</f>
        <v>0</v>
      </c>
      <c r="T101" s="38" t="s">
        <v>152</v>
      </c>
      <c r="U101" s="38" t="s">
        <v>153</v>
      </c>
      <c r="W101" s="169" t="s">
        <v>155</v>
      </c>
      <c r="X101" s="169"/>
    </row>
    <row r="102" spans="2:26" ht="15" customHeight="1" thickBot="1" x14ac:dyDescent="0.3">
      <c r="B102" t="s">
        <v>312</v>
      </c>
      <c r="C102" s="156">
        <v>1627.74</v>
      </c>
      <c r="E102" s="354"/>
      <c r="F102" s="70" t="s">
        <v>52</v>
      </c>
      <c r="G102" s="85">
        <f>'Saimniecības dati'!D95</f>
        <v>0</v>
      </c>
      <c r="H102" s="42"/>
      <c r="I102" s="12" t="s">
        <v>1</v>
      </c>
      <c r="K102" s="203"/>
      <c r="L102" s="203"/>
      <c r="M102" s="203"/>
      <c r="O102" s="354"/>
      <c r="P102" s="98" t="s">
        <v>81</v>
      </c>
      <c r="Q102" s="106">
        <f>G102*Q66</f>
        <v>0</v>
      </c>
      <c r="R102" s="194">
        <f>IF(ISBLANK(Rezultāti!I53),Aprēķini!Q102,Rezultāti!I53)</f>
        <v>0</v>
      </c>
      <c r="X102" s="177" t="s">
        <v>156</v>
      </c>
    </row>
    <row r="103" spans="2:26" ht="15" customHeight="1" thickBot="1" x14ac:dyDescent="0.3">
      <c r="B103" t="s">
        <v>313</v>
      </c>
      <c r="C103" s="156">
        <v>1428.7</v>
      </c>
      <c r="E103" s="355"/>
      <c r="F103" s="87" t="s">
        <v>47</v>
      </c>
      <c r="G103" s="243">
        <f>SUM(G98:G102)</f>
        <v>0</v>
      </c>
      <c r="H103" s="40"/>
      <c r="I103" s="12"/>
      <c r="O103" s="355"/>
      <c r="P103" s="109" t="s">
        <v>47</v>
      </c>
      <c r="Q103" s="110">
        <f>SUM(Q98:Q102)</f>
        <v>0</v>
      </c>
      <c r="R103" s="195">
        <f>SUM(R98:R102)</f>
        <v>0</v>
      </c>
    </row>
    <row r="104" spans="2:26" ht="15" customHeight="1" x14ac:dyDescent="0.25">
      <c r="B104" s="157" t="s">
        <v>314</v>
      </c>
      <c r="C104"/>
      <c r="E104" s="362" t="s">
        <v>53</v>
      </c>
      <c r="F104" s="83" t="s">
        <v>54</v>
      </c>
      <c r="G104" s="80">
        <f>'Saimniecības dati'!D98</f>
        <v>0</v>
      </c>
      <c r="H104" s="185"/>
      <c r="I104" s="186" t="s">
        <v>1</v>
      </c>
      <c r="J104" s="184"/>
      <c r="K104" s="203"/>
      <c r="L104" s="203"/>
      <c r="M104" s="203"/>
      <c r="N104" s="184"/>
      <c r="O104" s="362" t="s">
        <v>53</v>
      </c>
      <c r="P104" s="96" t="s">
        <v>54</v>
      </c>
      <c r="Q104" s="192">
        <f>G104*Q62*(Q65+(1-Q65)*Q61)</f>
        <v>0</v>
      </c>
      <c r="R104" s="193">
        <f>IF(ISBLANK(Rezultāti!I56),Aprēķini!Q104,Rezultāti!I56)</f>
        <v>0</v>
      </c>
      <c r="T104" s="233" t="s">
        <v>152</v>
      </c>
      <c r="U104" s="169" t="s">
        <v>153</v>
      </c>
      <c r="W104" s="169" t="s">
        <v>155</v>
      </c>
      <c r="X104" s="179" t="s">
        <v>156</v>
      </c>
    </row>
    <row r="105" spans="2:26" ht="15" customHeight="1" x14ac:dyDescent="0.25">
      <c r="B105" t="s">
        <v>315</v>
      </c>
      <c r="C105" s="163">
        <v>309.91000000000003</v>
      </c>
      <c r="E105" s="363"/>
      <c r="F105" s="66" t="s">
        <v>55</v>
      </c>
      <c r="G105" s="76">
        <f>'Saimniecības dati'!D99</f>
        <v>0</v>
      </c>
      <c r="H105" s="42"/>
      <c r="I105" s="12" t="s">
        <v>1</v>
      </c>
      <c r="J105" s="184"/>
      <c r="K105" s="203"/>
      <c r="L105" s="203"/>
      <c r="M105" s="203"/>
      <c r="O105" s="363"/>
      <c r="P105" s="97" t="s">
        <v>55</v>
      </c>
      <c r="Q105" s="103">
        <f>G105*Q62*(Q64+(1-Q64)*Q61)</f>
        <v>0</v>
      </c>
      <c r="R105" s="194">
        <f>IF(ISBLANK(Rezultāti!I57),Aprēķini!Q105,Rezultāti!I57)</f>
        <v>0</v>
      </c>
      <c r="T105" s="169" t="s">
        <v>152</v>
      </c>
      <c r="U105" s="169" t="s">
        <v>153</v>
      </c>
      <c r="W105" s="169" t="s">
        <v>155</v>
      </c>
      <c r="X105" s="246" t="s">
        <v>156</v>
      </c>
      <c r="Z105" s="169" t="s">
        <v>575</v>
      </c>
    </row>
    <row r="106" spans="2:26" ht="15" customHeight="1" thickBot="1" x14ac:dyDescent="0.3">
      <c r="B106" t="s">
        <v>274</v>
      </c>
      <c r="C106" s="156">
        <v>36.67</v>
      </c>
      <c r="E106" s="363"/>
      <c r="F106" s="70" t="s">
        <v>112</v>
      </c>
      <c r="G106" s="85">
        <f>'Saimniecības dati'!D100</f>
        <v>0</v>
      </c>
      <c r="H106" s="40"/>
      <c r="I106" s="12" t="s">
        <v>1</v>
      </c>
      <c r="J106" s="184"/>
      <c r="K106" s="203"/>
      <c r="L106" s="203"/>
      <c r="M106" s="203"/>
      <c r="O106" s="363"/>
      <c r="P106" s="114" t="s">
        <v>56</v>
      </c>
      <c r="Q106" s="115">
        <f>(G106)*Q66</f>
        <v>0</v>
      </c>
      <c r="R106" s="194">
        <f>IF(ISBLANK(Rezultāti!I58),Aprēķini!Q106,Rezultāti!I58)</f>
        <v>0</v>
      </c>
      <c r="X106" s="177" t="s">
        <v>156</v>
      </c>
    </row>
    <row r="107" spans="2:26" ht="15" customHeight="1" thickBot="1" x14ac:dyDescent="0.3">
      <c r="B107" t="s">
        <v>316</v>
      </c>
      <c r="C107" s="163">
        <v>13.46</v>
      </c>
      <c r="E107" s="364"/>
      <c r="F107" s="89" t="s">
        <v>53</v>
      </c>
      <c r="G107" s="244">
        <f>SUM(G104:G106)</f>
        <v>0</v>
      </c>
      <c r="H107" s="189"/>
      <c r="I107" s="190" t="s">
        <v>1</v>
      </c>
      <c r="J107" s="184"/>
      <c r="O107" s="364"/>
      <c r="P107" s="109" t="s">
        <v>82</v>
      </c>
      <c r="Q107" s="110">
        <f>SUM(Q104:Q106)</f>
        <v>0</v>
      </c>
      <c r="R107" s="195">
        <f>SUM(R104:R106)</f>
        <v>0</v>
      </c>
    </row>
    <row r="108" spans="2:26" ht="15" customHeight="1" x14ac:dyDescent="0.25">
      <c r="B108" s="157" t="s">
        <v>317</v>
      </c>
      <c r="C108"/>
      <c r="E108" s="356" t="s">
        <v>57</v>
      </c>
      <c r="F108" s="191" t="s">
        <v>58</v>
      </c>
      <c r="G108" s="80">
        <f>'Saimniecības dati'!D103</f>
        <v>0</v>
      </c>
      <c r="H108" s="188"/>
      <c r="I108" s="186"/>
      <c r="J108" s="184"/>
      <c r="K108" s="203"/>
      <c r="L108" s="203"/>
      <c r="M108" s="203"/>
      <c r="O108" s="356" t="s">
        <v>57</v>
      </c>
      <c r="P108" s="96" t="s">
        <v>58</v>
      </c>
      <c r="Q108" s="192">
        <f>G108*Q66</f>
        <v>0</v>
      </c>
      <c r="R108" s="193">
        <f>IF(ISBLANK(Rezultāti!I61),Aprēķini!Q108,Rezultāti!I61)</f>
        <v>0</v>
      </c>
      <c r="X108" s="177" t="s">
        <v>156</v>
      </c>
    </row>
    <row r="109" spans="2:26" ht="15" customHeight="1" x14ac:dyDescent="0.25">
      <c r="B109" t="s">
        <v>318</v>
      </c>
      <c r="C109" s="156">
        <v>584.46</v>
      </c>
      <c r="E109" s="357"/>
      <c r="F109" s="97" t="s">
        <v>480</v>
      </c>
      <c r="G109" s="76">
        <f>G11</f>
        <v>0</v>
      </c>
      <c r="H109" s="40"/>
      <c r="I109" s="12" t="s">
        <v>1</v>
      </c>
      <c r="J109" s="184"/>
      <c r="K109" s="203"/>
      <c r="L109" s="203"/>
      <c r="M109" s="203"/>
      <c r="O109" s="357"/>
      <c r="P109" s="97" t="s">
        <v>80</v>
      </c>
      <c r="Q109" s="103">
        <f>G109*Q66</f>
        <v>0</v>
      </c>
      <c r="R109" s="194">
        <f>IF(ISBLANK(Rezultāti!I62),Aprēķini!Q109,Rezultāti!I62)</f>
        <v>0</v>
      </c>
      <c r="X109" s="177" t="s">
        <v>156</v>
      </c>
    </row>
    <row r="110" spans="2:26" ht="15" customHeight="1" x14ac:dyDescent="0.25">
      <c r="B110" t="s">
        <v>319</v>
      </c>
      <c r="C110" s="156">
        <v>343.49</v>
      </c>
      <c r="E110" s="357"/>
      <c r="F110" s="97" t="s">
        <v>59</v>
      </c>
      <c r="G110" s="76">
        <f>'Saimniecības dati'!D104</f>
        <v>0</v>
      </c>
      <c r="H110" s="40"/>
      <c r="I110" s="12" t="s">
        <v>1</v>
      </c>
      <c r="K110" s="203"/>
      <c r="L110" s="203"/>
      <c r="M110" s="203"/>
      <c r="O110" s="357"/>
      <c r="P110" s="97" t="s">
        <v>83</v>
      </c>
      <c r="Q110" s="103">
        <f>G110*Q62*Q61</f>
        <v>0</v>
      </c>
      <c r="R110" s="194">
        <f>IF(ISBLANK(Rezultāti!I63),Aprēķini!Q110,Rezultāti!I63)</f>
        <v>0</v>
      </c>
      <c r="T110" s="38" t="s">
        <v>152</v>
      </c>
      <c r="U110" s="38" t="s">
        <v>153</v>
      </c>
      <c r="X110" s="169" t="s">
        <v>463</v>
      </c>
      <c r="Z110" s="169"/>
    </row>
    <row r="111" spans="2:26" ht="15" customHeight="1" thickBot="1" x14ac:dyDescent="0.3">
      <c r="B111" t="s">
        <v>320</v>
      </c>
      <c r="C111" s="156">
        <v>1083.92</v>
      </c>
      <c r="E111" s="357"/>
      <c r="F111" s="114" t="s">
        <v>60</v>
      </c>
      <c r="G111" s="85">
        <f>'Saimniecības dati'!D105</f>
        <v>0</v>
      </c>
      <c r="K111" s="203"/>
      <c r="L111" s="203"/>
      <c r="M111" s="203"/>
      <c r="O111" s="357"/>
      <c r="P111" s="114" t="s">
        <v>60</v>
      </c>
      <c r="Q111" s="115">
        <f>G111*Q66</f>
        <v>0</v>
      </c>
      <c r="R111" s="194">
        <f>IF(ISBLANK(Rezultāti!I64),Aprēķini!Q111,Rezultāti!I64)</f>
        <v>0</v>
      </c>
      <c r="X111" s="177" t="s">
        <v>156</v>
      </c>
    </row>
    <row r="112" spans="2:26" ht="15" customHeight="1" thickBot="1" x14ac:dyDescent="0.3">
      <c r="B112" t="s">
        <v>321</v>
      </c>
      <c r="C112" s="156">
        <v>803.11</v>
      </c>
      <c r="E112" s="358"/>
      <c r="F112" s="87" t="s">
        <v>57</v>
      </c>
      <c r="G112" s="244">
        <f>SUM(G108:G111)</f>
        <v>0</v>
      </c>
      <c r="H112" s="189"/>
      <c r="I112" s="190" t="s">
        <v>1</v>
      </c>
      <c r="J112" s="169"/>
      <c r="O112" s="358"/>
      <c r="P112" s="109" t="s">
        <v>150</v>
      </c>
      <c r="Q112" s="110">
        <f>SUM(Q108:Q111)</f>
        <v>0</v>
      </c>
      <c r="R112" s="195">
        <f>SUM(R108:R111)</f>
        <v>0</v>
      </c>
    </row>
    <row r="113" spans="2:24" ht="15" customHeight="1" x14ac:dyDescent="0.25">
      <c r="B113" t="s">
        <v>322</v>
      </c>
      <c r="C113" s="156">
        <v>289.92</v>
      </c>
      <c r="E113" s="362" t="s">
        <v>64</v>
      </c>
      <c r="F113" s="199" t="s">
        <v>65</v>
      </c>
      <c r="G113" s="80">
        <f>'Saimniecības dati'!D109</f>
        <v>0</v>
      </c>
      <c r="H113" s="185"/>
      <c r="I113" s="186" t="s">
        <v>1</v>
      </c>
      <c r="J113" s="151"/>
      <c r="K113" s="203"/>
      <c r="L113" s="203"/>
      <c r="M113" s="203"/>
      <c r="O113" s="362" t="s">
        <v>64</v>
      </c>
      <c r="P113" s="96" t="s">
        <v>65</v>
      </c>
      <c r="Q113" s="192">
        <f>G113*Q66</f>
        <v>0</v>
      </c>
      <c r="R113" s="196"/>
      <c r="X113" s="177" t="s">
        <v>156</v>
      </c>
    </row>
    <row r="114" spans="2:24" ht="15" customHeight="1" thickBot="1" x14ac:dyDescent="0.3">
      <c r="B114" t="s">
        <v>323</v>
      </c>
      <c r="C114" s="156">
        <v>474.5</v>
      </c>
      <c r="E114" s="363"/>
      <c r="F114" s="69" t="s">
        <v>66</v>
      </c>
      <c r="G114" s="85">
        <f>'Saimniecības dati'!D111</f>
        <v>0</v>
      </c>
      <c r="K114" s="203"/>
      <c r="L114" s="203"/>
      <c r="M114" s="203"/>
      <c r="O114" s="363"/>
      <c r="P114" s="114" t="s">
        <v>157</v>
      </c>
      <c r="Q114" s="115">
        <f>G114*Q66</f>
        <v>0</v>
      </c>
      <c r="R114" s="197"/>
      <c r="X114" s="177" t="s">
        <v>156</v>
      </c>
    </row>
    <row r="115" spans="2:24" ht="15" customHeight="1" thickBot="1" x14ac:dyDescent="0.3">
      <c r="B115" t="s">
        <v>324</v>
      </c>
      <c r="C115" s="156">
        <v>7072.49</v>
      </c>
      <c r="E115" s="364"/>
      <c r="F115" s="87" t="s">
        <v>64</v>
      </c>
      <c r="G115" s="244">
        <f>SUM(G113:G114)</f>
        <v>0</v>
      </c>
      <c r="H115" s="187"/>
      <c r="I115" s="187"/>
      <c r="O115" s="364"/>
      <c r="P115" s="109" t="s">
        <v>64</v>
      </c>
      <c r="Q115" s="110">
        <f>SUM(Q113:Q114)</f>
        <v>0</v>
      </c>
      <c r="R115" s="195">
        <f>IF(ISBLANK(Rezultāti!I67),Aprēķini!Q115,Rezultāti!I67)</f>
        <v>0</v>
      </c>
    </row>
    <row r="116" spans="2:24" ht="15" customHeight="1" x14ac:dyDescent="0.25">
      <c r="B116" t="s">
        <v>325</v>
      </c>
      <c r="C116" s="156">
        <v>9205.4599999999991</v>
      </c>
    </row>
    <row r="117" spans="2:24" ht="15.75" customHeight="1" thickBot="1" x14ac:dyDescent="0.3">
      <c r="B117" t="s">
        <v>326</v>
      </c>
      <c r="C117" s="156">
        <v>1019.69</v>
      </c>
    </row>
    <row r="118" spans="2:24" ht="15" customHeight="1" thickBot="1" x14ac:dyDescent="0.3">
      <c r="B118" t="s">
        <v>327</v>
      </c>
      <c r="C118" s="156">
        <v>1220.0999999999999</v>
      </c>
      <c r="E118" s="329" t="s">
        <v>477</v>
      </c>
      <c r="F118" s="330"/>
      <c r="G118" s="207"/>
      <c r="H118" s="208"/>
      <c r="I118" s="208"/>
      <c r="J118" s="208"/>
      <c r="K118" s="208"/>
      <c r="L118" s="208"/>
      <c r="M118" s="208"/>
      <c r="N118" s="208"/>
      <c r="O118" s="329" t="s">
        <v>477</v>
      </c>
      <c r="P118" s="330"/>
      <c r="Q118" s="110">
        <f>Q103+Q107+Q112+Q115</f>
        <v>0</v>
      </c>
      <c r="R118" s="210">
        <f>R103+R107+R112+R115</f>
        <v>0</v>
      </c>
    </row>
    <row r="119" spans="2:24" ht="15.75" customHeight="1" x14ac:dyDescent="0.25">
      <c r="B119" t="s">
        <v>328</v>
      </c>
      <c r="C119" s="156">
        <v>3.3</v>
      </c>
    </row>
    <row r="120" spans="2:24" ht="15.75" customHeight="1" thickBot="1" x14ac:dyDescent="0.3">
      <c r="B120" t="s">
        <v>329</v>
      </c>
      <c r="C120" s="156">
        <v>559.91999999999996</v>
      </c>
    </row>
    <row r="121" spans="2:24" ht="15" customHeight="1" x14ac:dyDescent="0.25">
      <c r="B121" t="s">
        <v>330</v>
      </c>
      <c r="C121" s="156">
        <v>2590.65</v>
      </c>
      <c r="E121" s="359" t="s">
        <v>61</v>
      </c>
      <c r="F121" s="73" t="s">
        <v>62</v>
      </c>
      <c r="G121" s="86">
        <f>'Saimniecības dati'!D116</f>
        <v>0</v>
      </c>
      <c r="K121" s="203"/>
      <c r="L121" s="203"/>
      <c r="M121" s="203"/>
      <c r="O121" s="359" t="s">
        <v>61</v>
      </c>
      <c r="P121" s="96" t="s">
        <v>62</v>
      </c>
      <c r="Q121" s="192">
        <f>G121*Q61*Q62</f>
        <v>0</v>
      </c>
      <c r="R121" s="204"/>
    </row>
    <row r="122" spans="2:24" ht="12.75" customHeight="1" x14ac:dyDescent="0.25">
      <c r="B122" t="s">
        <v>331</v>
      </c>
      <c r="C122" s="156">
        <v>878.72</v>
      </c>
      <c r="E122" s="360"/>
      <c r="F122" s="67" t="s">
        <v>93</v>
      </c>
      <c r="G122" s="76">
        <f>'Saimniecības dati'!D118</f>
        <v>0</v>
      </c>
      <c r="K122" s="203"/>
      <c r="L122" s="203"/>
      <c r="M122" s="203"/>
      <c r="O122" s="360"/>
      <c r="P122" s="97" t="s">
        <v>93</v>
      </c>
      <c r="Q122" s="103">
        <f>G122*Q62</f>
        <v>0</v>
      </c>
      <c r="R122" s="205"/>
    </row>
    <row r="123" spans="2:24" ht="15" customHeight="1" thickBot="1" x14ac:dyDescent="0.3">
      <c r="B123" t="s">
        <v>332</v>
      </c>
      <c r="C123" s="156">
        <v>4618.03</v>
      </c>
      <c r="E123" s="360"/>
      <c r="F123" s="84" t="s">
        <v>63</v>
      </c>
      <c r="G123" s="85">
        <f>'Saimniecības dati'!D119</f>
        <v>0</v>
      </c>
      <c r="K123" s="203"/>
      <c r="L123" s="203"/>
      <c r="M123" s="203"/>
      <c r="O123" s="360"/>
      <c r="P123" s="84" t="s">
        <v>63</v>
      </c>
      <c r="Q123" s="115">
        <f>G123*Q66</f>
        <v>0</v>
      </c>
      <c r="R123" s="205"/>
    </row>
    <row r="124" spans="2:24" ht="15" customHeight="1" thickBot="1" x14ac:dyDescent="0.3">
      <c r="B124" t="s">
        <v>333</v>
      </c>
      <c r="C124" s="156">
        <v>1299.83</v>
      </c>
      <c r="E124" s="361"/>
      <c r="F124" s="87" t="s">
        <v>61</v>
      </c>
      <c r="G124" s="88">
        <f>SUM(G121:G123)</f>
        <v>0</v>
      </c>
      <c r="O124" s="361"/>
      <c r="P124" s="109" t="s">
        <v>61</v>
      </c>
      <c r="Q124" s="110">
        <f>SUM(Q121:Q123)</f>
        <v>0</v>
      </c>
      <c r="R124" s="206"/>
    </row>
    <row r="125" spans="2:24" ht="15" customHeight="1" collapsed="1" x14ac:dyDescent="0.25">
      <c r="B125" t="s">
        <v>334</v>
      </c>
      <c r="C125" s="156">
        <v>106.59</v>
      </c>
    </row>
    <row r="126" spans="2:24" ht="15.75" customHeight="1" x14ac:dyDescent="0.25">
      <c r="B126" t="s">
        <v>335</v>
      </c>
      <c r="C126" s="156">
        <v>811.55</v>
      </c>
    </row>
    <row r="127" spans="2:24" ht="15.75" customHeight="1" thickBot="1" x14ac:dyDescent="0.3">
      <c r="B127" t="s">
        <v>336</v>
      </c>
      <c r="C127" s="156">
        <v>204.69</v>
      </c>
    </row>
    <row r="128" spans="2:24" ht="15.75" thickBot="1" x14ac:dyDescent="0.3">
      <c r="B128" t="s">
        <v>337</v>
      </c>
      <c r="C128" s="156">
        <v>1711.14</v>
      </c>
      <c r="E128" s="329" t="s">
        <v>84</v>
      </c>
      <c r="F128" s="330" t="s">
        <v>39</v>
      </c>
      <c r="G128" s="207">
        <f>G83+G89+G103+G107+G112+G76</f>
        <v>0</v>
      </c>
      <c r="H128" s="211"/>
      <c r="I128" s="212" t="s">
        <v>1</v>
      </c>
      <c r="J128" s="213"/>
      <c r="O128" s="329" t="s">
        <v>514</v>
      </c>
      <c r="P128" s="330"/>
      <c r="Q128" s="110">
        <f>Q76+Q86+Q95+Q118</f>
        <v>0</v>
      </c>
      <c r="R128" s="210">
        <f>IF(R76+R86+R95+R118=0,Q128,R76+R86+R95+R118)</f>
        <v>0</v>
      </c>
    </row>
    <row r="129" spans="2:25" ht="15.75" thickBot="1" x14ac:dyDescent="0.3">
      <c r="B129" t="s">
        <v>338</v>
      </c>
      <c r="C129"/>
      <c r="P129" s="109" t="s">
        <v>525</v>
      </c>
      <c r="Q129" s="110">
        <f>Q128*Q67</f>
        <v>0</v>
      </c>
      <c r="R129" s="210">
        <f>R128*Q67</f>
        <v>0</v>
      </c>
      <c r="Y129" s="169" t="s">
        <v>189</v>
      </c>
    </row>
    <row r="130" spans="2:25" ht="15" x14ac:dyDescent="0.25">
      <c r="B130" t="s">
        <v>339</v>
      </c>
      <c r="C130" s="156">
        <v>1115.97</v>
      </c>
    </row>
    <row r="131" spans="2:25" ht="15" x14ac:dyDescent="0.25">
      <c r="B131" t="s">
        <v>340</v>
      </c>
      <c r="C131" s="156">
        <v>4213.08</v>
      </c>
    </row>
    <row r="132" spans="2:25" ht="15" x14ac:dyDescent="0.25">
      <c r="B132" t="s">
        <v>341</v>
      </c>
      <c r="C132" s="156">
        <v>556.08000000000004</v>
      </c>
    </row>
    <row r="133" spans="2:25" ht="15" x14ac:dyDescent="0.25">
      <c r="B133" t="s">
        <v>342</v>
      </c>
      <c r="C133" s="156">
        <v>20.2</v>
      </c>
    </row>
    <row r="134" spans="2:25" ht="15" x14ac:dyDescent="0.25">
      <c r="B134" t="s">
        <v>343</v>
      </c>
      <c r="C134" s="156">
        <v>246.15</v>
      </c>
    </row>
    <row r="135" spans="2:25" ht="38.25" x14ac:dyDescent="0.25">
      <c r="B135" t="s">
        <v>344</v>
      </c>
      <c r="C135"/>
      <c r="Q135" s="248" t="s">
        <v>485</v>
      </c>
      <c r="R135" s="248" t="s">
        <v>484</v>
      </c>
      <c r="S135" s="242"/>
      <c r="T135" s="248" t="s">
        <v>485</v>
      </c>
      <c r="U135" s="248" t="s">
        <v>484</v>
      </c>
    </row>
    <row r="136" spans="2:25" ht="15" x14ac:dyDescent="0.25">
      <c r="B136" t="s">
        <v>345</v>
      </c>
      <c r="C136" s="156">
        <v>4098.43</v>
      </c>
      <c r="P136" s="107" t="s">
        <v>515</v>
      </c>
      <c r="Q136" s="108">
        <f>'Saimniecības dati'!E60*1000</f>
        <v>0</v>
      </c>
      <c r="R136" s="108">
        <f>'Saimniecības dati'!E61*1000</f>
        <v>0</v>
      </c>
    </row>
    <row r="137" spans="2:25" ht="15.75" thickBot="1" x14ac:dyDescent="0.3">
      <c r="B137" t="s">
        <v>346</v>
      </c>
      <c r="C137" s="156">
        <v>370.52</v>
      </c>
      <c r="P137" s="98" t="s">
        <v>516</v>
      </c>
      <c r="Q137" s="104">
        <f>IFERROR((Q136-R136)/Q136,0)</f>
        <v>0</v>
      </c>
    </row>
    <row r="138" spans="2:25" ht="15" x14ac:dyDescent="0.25">
      <c r="B138" t="s">
        <v>347</v>
      </c>
      <c r="C138" s="156">
        <v>10.8</v>
      </c>
      <c r="P138" s="111" t="s">
        <v>519</v>
      </c>
      <c r="Q138" s="285">
        <f>IFERROR(Q128/Q136,0)</f>
        <v>0</v>
      </c>
      <c r="R138" s="285">
        <f>IFERROR(Q128/R136,0)</f>
        <v>0</v>
      </c>
      <c r="T138" s="285">
        <f>IFERROR(R128/Q136,0)</f>
        <v>0</v>
      </c>
      <c r="U138" s="285">
        <f>IFERROR(R128/R136,)</f>
        <v>0</v>
      </c>
    </row>
    <row r="139" spans="2:25" ht="15.75" thickBot="1" x14ac:dyDescent="0.3">
      <c r="B139" t="s">
        <v>348</v>
      </c>
      <c r="C139" s="156">
        <v>530.1</v>
      </c>
      <c r="P139" s="112" t="s">
        <v>520</v>
      </c>
      <c r="Q139" s="285">
        <f>IFERROR((Q128-Q109)/Q136,0)</f>
        <v>0</v>
      </c>
      <c r="R139" s="285">
        <f>IFERROR((Q128-Q109)/R136,0)</f>
        <v>0</v>
      </c>
      <c r="T139" s="285">
        <f>IFERROR((R128-R109)/Q136,0)</f>
        <v>0</v>
      </c>
      <c r="U139" s="285">
        <f>IFERROR((R128-R109)/R136,)</f>
        <v>0</v>
      </c>
    </row>
    <row r="140" spans="2:25" ht="15" x14ac:dyDescent="0.25">
      <c r="B140" t="s">
        <v>349</v>
      </c>
      <c r="C140" s="156">
        <v>3.61</v>
      </c>
    </row>
    <row r="141" spans="2:25" ht="15.75" thickBot="1" x14ac:dyDescent="0.3">
      <c r="B141" t="s">
        <v>350</v>
      </c>
      <c r="C141"/>
      <c r="P141" s="112" t="s">
        <v>517</v>
      </c>
      <c r="Q141" s="285">
        <f>IFERROR($Q$129/Q136,0)</f>
        <v>0</v>
      </c>
      <c r="R141" s="285">
        <f>IFERROR($Q$129/R136,0)</f>
        <v>0</v>
      </c>
      <c r="T141" s="285">
        <f>IFERROR($R$129/Q136,0)</f>
        <v>0</v>
      </c>
      <c r="U141" s="285">
        <f>IFERROR($R$129/R136,0)</f>
        <v>0</v>
      </c>
    </row>
    <row r="142" spans="2:25" ht="15.75" thickBot="1" x14ac:dyDescent="0.3">
      <c r="B142" t="s">
        <v>351</v>
      </c>
      <c r="C142" s="156">
        <v>1663.41</v>
      </c>
      <c r="P142" s="112" t="s">
        <v>518</v>
      </c>
      <c r="Q142" s="285">
        <f>IFERROR(($Q$129-Q109)/Q136,0)</f>
        <v>0</v>
      </c>
      <c r="R142" s="285">
        <f>IFERROR(($Q$129-Q109)/R136,0)</f>
        <v>0</v>
      </c>
      <c r="T142" s="285">
        <f>IFERROR(($R$129-Q109)/Q136,0)</f>
        <v>0</v>
      </c>
      <c r="U142" s="285">
        <f>IFERROR(($R$129-Q109)/R136,0)</f>
        <v>0</v>
      </c>
    </row>
    <row r="143" spans="2:25" ht="15" x14ac:dyDescent="0.25">
      <c r="B143" t="s">
        <v>352</v>
      </c>
      <c r="C143" s="156">
        <v>4081.14</v>
      </c>
    </row>
    <row r="144" spans="2:25" ht="15.75" thickBot="1" x14ac:dyDescent="0.3">
      <c r="B144" t="s">
        <v>353</v>
      </c>
      <c r="C144"/>
      <c r="P144" s="112" t="s">
        <v>470</v>
      </c>
      <c r="Q144" s="285">
        <f>IFERROR(((Q121+Q122)/Q136),0)</f>
        <v>0</v>
      </c>
      <c r="R144" s="285">
        <f>IFERROR(((Q121+Q122)/R136),0)</f>
        <v>0</v>
      </c>
    </row>
    <row r="145" spans="2:25" ht="15.75" thickBot="1" x14ac:dyDescent="0.3">
      <c r="B145" t="s">
        <v>354</v>
      </c>
      <c r="C145" s="156">
        <v>4.8</v>
      </c>
      <c r="P145" s="112" t="s">
        <v>85</v>
      </c>
      <c r="Q145" s="285">
        <f>IFERROR((Q124/Q136),0)</f>
        <v>0</v>
      </c>
      <c r="R145" s="285">
        <f>IFERROR((Q124/R136),0)</f>
        <v>0</v>
      </c>
      <c r="S145" s="169"/>
    </row>
    <row r="146" spans="2:25" ht="15" x14ac:dyDescent="0.25">
      <c r="B146" t="s">
        <v>355</v>
      </c>
      <c r="C146"/>
    </row>
    <row r="147" spans="2:25" ht="15" x14ac:dyDescent="0.25">
      <c r="B147" t="s">
        <v>356</v>
      </c>
      <c r="C147" s="156">
        <v>407.98</v>
      </c>
      <c r="Q147" s="149">
        <f>Q136</f>
        <v>0</v>
      </c>
      <c r="T147" s="149">
        <f>Q128</f>
        <v>0</v>
      </c>
    </row>
    <row r="148" spans="2:25" ht="15" x14ac:dyDescent="0.25">
      <c r="B148" t="s">
        <v>357</v>
      </c>
      <c r="C148"/>
      <c r="Q148" s="149">
        <f>R136</f>
        <v>0</v>
      </c>
      <c r="T148" s="149">
        <f>T147</f>
        <v>0</v>
      </c>
    </row>
    <row r="149" spans="2:25" ht="15" x14ac:dyDescent="0.25">
      <c r="B149" t="s">
        <v>358</v>
      </c>
      <c r="C149" s="156">
        <v>60.2</v>
      </c>
      <c r="Q149" s="149">
        <f>Q136-R136</f>
        <v>0</v>
      </c>
      <c r="R149" s="38" t="s">
        <v>232</v>
      </c>
    </row>
    <row r="150" spans="2:25" ht="15" x14ac:dyDescent="0.25">
      <c r="B150" t="s">
        <v>359</v>
      </c>
      <c r="C150" s="156">
        <v>530.70000000000005</v>
      </c>
    </row>
    <row r="151" spans="2:25" ht="15" x14ac:dyDescent="0.25">
      <c r="B151" t="s">
        <v>360</v>
      </c>
      <c r="C151" s="156">
        <v>38.31</v>
      </c>
    </row>
    <row r="152" spans="2:25" ht="15" x14ac:dyDescent="0.25">
      <c r="B152" t="s">
        <v>361</v>
      </c>
      <c r="C152" s="156">
        <v>0.74</v>
      </c>
      <c r="W152" s="38"/>
      <c r="X152" s="38"/>
      <c r="Y152" s="38"/>
    </row>
    <row r="153" spans="2:25" ht="15" x14ac:dyDescent="0.25">
      <c r="B153" t="s">
        <v>362</v>
      </c>
      <c r="C153"/>
    </row>
    <row r="154" spans="2:25" ht="15" x14ac:dyDescent="0.25">
      <c r="B154" t="s">
        <v>363</v>
      </c>
      <c r="C154" s="156">
        <v>3.36</v>
      </c>
    </row>
    <row r="155" spans="2:25" ht="15" x14ac:dyDescent="0.25">
      <c r="B155" t="s">
        <v>364</v>
      </c>
      <c r="C155"/>
    </row>
    <row r="156" spans="2:25" ht="15" x14ac:dyDescent="0.25">
      <c r="B156" t="s">
        <v>365</v>
      </c>
      <c r="C156" s="156">
        <v>1927.11</v>
      </c>
    </row>
    <row r="157" spans="2:25" ht="15" x14ac:dyDescent="0.25">
      <c r="B157" t="s">
        <v>366</v>
      </c>
      <c r="C157" s="156">
        <v>1706.81</v>
      </c>
    </row>
    <row r="158" spans="2:25" ht="15" x14ac:dyDescent="0.25">
      <c r="B158" t="s">
        <v>367</v>
      </c>
      <c r="C158" s="156">
        <v>1264.8699999999999</v>
      </c>
    </row>
    <row r="159" spans="2:25" ht="15" x14ac:dyDescent="0.25">
      <c r="B159" t="s">
        <v>368</v>
      </c>
      <c r="C159" s="156">
        <v>280.57</v>
      </c>
    </row>
    <row r="160" spans="2:25" ht="15" x14ac:dyDescent="0.25">
      <c r="B160" t="s">
        <v>369</v>
      </c>
      <c r="C160" s="156">
        <v>0.61</v>
      </c>
    </row>
    <row r="161" spans="2:3" ht="15" x14ac:dyDescent="0.25">
      <c r="B161" t="s">
        <v>370</v>
      </c>
      <c r="C161" s="156">
        <v>6.02</v>
      </c>
    </row>
    <row r="162" spans="2:3" ht="15" x14ac:dyDescent="0.25">
      <c r="B162" t="s">
        <v>371</v>
      </c>
      <c r="C162" s="156">
        <v>52.65</v>
      </c>
    </row>
    <row r="163" spans="2:3" ht="15" x14ac:dyDescent="0.25">
      <c r="B163" t="s">
        <v>372</v>
      </c>
      <c r="C163" s="156">
        <v>59.44</v>
      </c>
    </row>
    <row r="164" spans="2:3" ht="15" x14ac:dyDescent="0.25">
      <c r="B164" t="s">
        <v>373</v>
      </c>
      <c r="C164" s="156">
        <v>2840.29</v>
      </c>
    </row>
    <row r="165" spans="2:3" ht="15" x14ac:dyDescent="0.25">
      <c r="B165" t="s">
        <v>374</v>
      </c>
      <c r="C165"/>
    </row>
    <row r="166" spans="2:3" ht="15" x14ac:dyDescent="0.25">
      <c r="B166" t="s">
        <v>375</v>
      </c>
      <c r="C166" s="156">
        <v>-391.17</v>
      </c>
    </row>
    <row r="167" spans="2:3" ht="15" x14ac:dyDescent="0.25">
      <c r="B167" t="s">
        <v>376</v>
      </c>
      <c r="C167"/>
    </row>
    <row r="168" spans="2:3" ht="15" x14ac:dyDescent="0.25">
      <c r="B168" t="s">
        <v>377</v>
      </c>
      <c r="C168" s="156">
        <v>381.01</v>
      </c>
    </row>
    <row r="169" spans="2:3" ht="15" x14ac:dyDescent="0.25">
      <c r="B169" t="s">
        <v>378</v>
      </c>
      <c r="C169" s="156">
        <v>75.790000000000006</v>
      </c>
    </row>
    <row r="170" spans="2:3" ht="15" x14ac:dyDescent="0.25">
      <c r="B170" t="s">
        <v>379</v>
      </c>
      <c r="C170" s="156">
        <v>2.86</v>
      </c>
    </row>
    <row r="171" spans="2:3" ht="15" x14ac:dyDescent="0.25">
      <c r="B171" t="s">
        <v>380</v>
      </c>
      <c r="C171" s="156">
        <v>86.97</v>
      </c>
    </row>
    <row r="172" spans="2:3" ht="15" x14ac:dyDescent="0.25">
      <c r="B172" t="s">
        <v>381</v>
      </c>
      <c r="C172"/>
    </row>
    <row r="173" spans="2:3" ht="15" x14ac:dyDescent="0.25">
      <c r="B173" t="s">
        <v>382</v>
      </c>
      <c r="C173" s="156">
        <v>45037.77</v>
      </c>
    </row>
    <row r="174" spans="2:3" ht="15" x14ac:dyDescent="0.25">
      <c r="B174" t="s">
        <v>383</v>
      </c>
      <c r="C174" s="156">
        <v>46046.48</v>
      </c>
    </row>
    <row r="175" spans="2:3" ht="15" x14ac:dyDescent="0.25">
      <c r="B175" t="s">
        <v>384</v>
      </c>
      <c r="C175" s="156">
        <v>11697.54</v>
      </c>
    </row>
    <row r="176" spans="2:3" ht="15" x14ac:dyDescent="0.25">
      <c r="B176" t="s">
        <v>105</v>
      </c>
      <c r="C176" s="156">
        <v>381.01</v>
      </c>
    </row>
    <row r="177" spans="2:3" ht="15" x14ac:dyDescent="0.25">
      <c r="B177" t="s">
        <v>385</v>
      </c>
      <c r="C177" s="156">
        <v>9.52</v>
      </c>
    </row>
    <row r="178" spans="2:3" ht="15" x14ac:dyDescent="0.25">
      <c r="B178" t="s">
        <v>386</v>
      </c>
      <c r="C178" s="156">
        <v>1112.8900000000001</v>
      </c>
    </row>
    <row r="179" spans="2:3" ht="15" x14ac:dyDescent="0.25">
      <c r="B179" t="s">
        <v>387</v>
      </c>
      <c r="C179" s="156">
        <v>75.790000000000006</v>
      </c>
    </row>
    <row r="180" spans="2:3" ht="15" x14ac:dyDescent="0.25">
      <c r="B180" t="s">
        <v>388</v>
      </c>
      <c r="C180" s="156">
        <v>2.86</v>
      </c>
    </row>
    <row r="181" spans="2:3" ht="15" x14ac:dyDescent="0.25">
      <c r="B181" t="s">
        <v>389</v>
      </c>
      <c r="C181" s="156">
        <v>11351.58</v>
      </c>
    </row>
    <row r="182" spans="2:3" ht="15" x14ac:dyDescent="0.25">
      <c r="B182" t="s">
        <v>390</v>
      </c>
      <c r="C182"/>
    </row>
    <row r="183" spans="2:3" ht="15" x14ac:dyDescent="0.25">
      <c r="B183" t="s">
        <v>391</v>
      </c>
      <c r="C183" s="156">
        <v>10343.040000000001</v>
      </c>
    </row>
    <row r="184" spans="2:3" ht="15" x14ac:dyDescent="0.25">
      <c r="B184" t="s">
        <v>392</v>
      </c>
      <c r="C184" s="156">
        <v>32143.95</v>
      </c>
    </row>
    <row r="185" spans="2:3" ht="15" x14ac:dyDescent="0.25">
      <c r="B185" t="s">
        <v>393</v>
      </c>
      <c r="C185" s="156">
        <v>2550.77</v>
      </c>
    </row>
    <row r="186" spans="2:3" ht="15" x14ac:dyDescent="0.25">
      <c r="B186" t="s">
        <v>394</v>
      </c>
      <c r="C186" s="156">
        <v>45037.77</v>
      </c>
    </row>
    <row r="187" spans="2:3" ht="15" x14ac:dyDescent="0.25">
      <c r="B187" t="s">
        <v>395</v>
      </c>
      <c r="C187" s="156">
        <v>3579.39</v>
      </c>
    </row>
    <row r="188" spans="2:3" ht="15" x14ac:dyDescent="0.25">
      <c r="B188" t="s">
        <v>396</v>
      </c>
      <c r="C188" s="156">
        <v>18517.740000000002</v>
      </c>
    </row>
    <row r="189" spans="2:3" ht="15" x14ac:dyDescent="0.25">
      <c r="B189" t="s">
        <v>397</v>
      </c>
      <c r="C189" s="156">
        <v>563.22</v>
      </c>
    </row>
    <row r="190" spans="2:3" ht="15" x14ac:dyDescent="0.25">
      <c r="B190" t="s">
        <v>398</v>
      </c>
      <c r="C190" s="156">
        <v>22660.35</v>
      </c>
    </row>
    <row r="191" spans="2:3" ht="15" x14ac:dyDescent="0.25">
      <c r="B191" t="s">
        <v>399</v>
      </c>
      <c r="C191" s="156">
        <v>45037.77</v>
      </c>
    </row>
    <row r="192" spans="2:3" ht="15" x14ac:dyDescent="0.25">
      <c r="B192" t="s">
        <v>400</v>
      </c>
      <c r="C192" s="156">
        <v>22660.35</v>
      </c>
    </row>
    <row r="193" spans="2:3" ht="15" x14ac:dyDescent="0.25">
      <c r="B193" t="s">
        <v>401</v>
      </c>
      <c r="C193" s="156">
        <v>22377.42</v>
      </c>
    </row>
    <row r="194" spans="2:3" ht="15" x14ac:dyDescent="0.25">
      <c r="B194" t="s">
        <v>402</v>
      </c>
      <c r="C194" s="156">
        <v>12467.35</v>
      </c>
    </row>
    <row r="195" spans="2:3" ht="15" x14ac:dyDescent="0.25">
      <c r="B195" t="s">
        <v>403</v>
      </c>
      <c r="C195" s="156">
        <v>11316.53</v>
      </c>
    </row>
    <row r="196" spans="2:3" ht="15" x14ac:dyDescent="0.25">
      <c r="B196" t="s">
        <v>404</v>
      </c>
      <c r="C196" s="156">
        <v>21226.6</v>
      </c>
    </row>
    <row r="197" spans="2:3" ht="15" x14ac:dyDescent="0.25">
      <c r="B197" t="s">
        <v>405</v>
      </c>
      <c r="C197" s="156">
        <v>5905.34</v>
      </c>
    </row>
    <row r="198" spans="2:3" ht="15" x14ac:dyDescent="0.25">
      <c r="B198" t="s">
        <v>406</v>
      </c>
      <c r="C198" s="156">
        <v>15321.27</v>
      </c>
    </row>
    <row r="199" spans="2:3" ht="15" x14ac:dyDescent="0.25">
      <c r="B199" t="s">
        <v>407</v>
      </c>
      <c r="C199" s="156">
        <v>5009.8500000000004</v>
      </c>
    </row>
    <row r="200" spans="2:3" ht="15" x14ac:dyDescent="0.25">
      <c r="B200" t="s">
        <v>408</v>
      </c>
      <c r="C200" s="156">
        <v>2840.29</v>
      </c>
    </row>
    <row r="201" spans="2:3" ht="15" x14ac:dyDescent="0.25">
      <c r="B201" t="s">
        <v>409</v>
      </c>
      <c r="C201" s="156">
        <v>9.52</v>
      </c>
    </row>
    <row r="202" spans="2:3" ht="15" x14ac:dyDescent="0.25">
      <c r="B202" t="s">
        <v>410</v>
      </c>
      <c r="C202" s="156">
        <v>13161.23</v>
      </c>
    </row>
    <row r="203" spans="2:3" ht="15" x14ac:dyDescent="0.25">
      <c r="B203" t="s">
        <v>411</v>
      </c>
      <c r="C203" s="156">
        <v>7207.67</v>
      </c>
    </row>
    <row r="204" spans="2:3" ht="15" x14ac:dyDescent="0.25">
      <c r="B204" t="s">
        <v>412</v>
      </c>
      <c r="C204"/>
    </row>
    <row r="205" spans="2:3" ht="15" x14ac:dyDescent="0.25">
      <c r="B205" t="s">
        <v>413</v>
      </c>
      <c r="C205" s="156">
        <v>14086.09</v>
      </c>
    </row>
    <row r="206" spans="2:3" ht="15" x14ac:dyDescent="0.25">
      <c r="B206" t="s">
        <v>414</v>
      </c>
      <c r="C206" s="156">
        <v>5814.3</v>
      </c>
    </row>
    <row r="207" spans="2:3" ht="15" x14ac:dyDescent="0.25">
      <c r="B207" t="s">
        <v>415</v>
      </c>
      <c r="C207" s="156">
        <v>29.44</v>
      </c>
    </row>
    <row r="208" spans="2:3" ht="15" x14ac:dyDescent="0.25">
      <c r="B208" t="s">
        <v>416</v>
      </c>
      <c r="C208" s="156">
        <v>15.87</v>
      </c>
    </row>
    <row r="209" spans="2:3" ht="15" x14ac:dyDescent="0.25">
      <c r="B209" t="s">
        <v>417</v>
      </c>
      <c r="C209" s="156">
        <v>19321.93</v>
      </c>
    </row>
    <row r="210" spans="2:3" ht="15" x14ac:dyDescent="0.25">
      <c r="B210" t="s">
        <v>418</v>
      </c>
      <c r="C210" s="156">
        <v>15909.49</v>
      </c>
    </row>
    <row r="211" spans="2:3" ht="15" x14ac:dyDescent="0.25">
      <c r="B211" t="s">
        <v>419</v>
      </c>
      <c r="C211" s="156">
        <v>2814.77</v>
      </c>
    </row>
    <row r="212" spans="2:3" ht="15" x14ac:dyDescent="0.25">
      <c r="B212" t="s">
        <v>420</v>
      </c>
      <c r="C212" s="156">
        <v>1569.02</v>
      </c>
    </row>
    <row r="213" spans="2:3" ht="15" x14ac:dyDescent="0.25">
      <c r="B213" t="s">
        <v>421</v>
      </c>
      <c r="C213" s="156">
        <v>9708.09</v>
      </c>
    </row>
    <row r="214" spans="2:3" ht="15" x14ac:dyDescent="0.25">
      <c r="B214" t="s">
        <v>422</v>
      </c>
      <c r="C214"/>
    </row>
    <row r="215" spans="2:3" ht="15" x14ac:dyDescent="0.25">
      <c r="B215" t="s">
        <v>423</v>
      </c>
      <c r="C215" s="156">
        <v>6179.88</v>
      </c>
    </row>
    <row r="216" spans="2:3" ht="15" x14ac:dyDescent="0.25">
      <c r="B216" t="s">
        <v>424</v>
      </c>
      <c r="C216" s="156">
        <v>3174.36</v>
      </c>
    </row>
    <row r="217" spans="2:3" ht="15" x14ac:dyDescent="0.25">
      <c r="B217" t="s">
        <v>425</v>
      </c>
      <c r="C217" s="156">
        <v>11937.83</v>
      </c>
    </row>
    <row r="218" spans="2:3" ht="15" x14ac:dyDescent="0.25">
      <c r="B218" t="s">
        <v>426</v>
      </c>
      <c r="C218"/>
    </row>
    <row r="219" spans="2:3" ht="15" x14ac:dyDescent="0.25">
      <c r="B219" t="s">
        <v>427</v>
      </c>
      <c r="C219" s="156">
        <v>16890.54</v>
      </c>
    </row>
    <row r="220" spans="2:3" ht="15" x14ac:dyDescent="0.25">
      <c r="B220" t="s">
        <v>428</v>
      </c>
      <c r="C220" s="156">
        <v>5997.15</v>
      </c>
    </row>
    <row r="221" spans="2:3" ht="15" x14ac:dyDescent="0.25">
      <c r="B221" t="s">
        <v>429</v>
      </c>
      <c r="C221" s="156">
        <v>1986.54</v>
      </c>
    </row>
    <row r="222" spans="2:3" ht="15" x14ac:dyDescent="0.25">
      <c r="B222" t="s">
        <v>430</v>
      </c>
      <c r="C222" s="156">
        <v>67673.38</v>
      </c>
    </row>
    <row r="223" spans="2:3" ht="15" x14ac:dyDescent="0.25">
      <c r="B223" t="s">
        <v>431</v>
      </c>
      <c r="C223" s="156">
        <v>67748.210000000006</v>
      </c>
    </row>
    <row r="224" spans="2:3" ht="15" x14ac:dyDescent="0.25">
      <c r="B224" t="s">
        <v>432</v>
      </c>
      <c r="C224" s="156">
        <v>11239.85</v>
      </c>
    </row>
    <row r="225" spans="2:3" ht="15" x14ac:dyDescent="0.25">
      <c r="B225" t="s">
        <v>433</v>
      </c>
      <c r="C225" s="156">
        <v>5334.51</v>
      </c>
    </row>
    <row r="226" spans="2:3" ht="15" x14ac:dyDescent="0.25">
      <c r="B226" t="s">
        <v>434</v>
      </c>
      <c r="C226"/>
    </row>
    <row r="227" spans="2:3" ht="15" x14ac:dyDescent="0.25">
      <c r="B227" t="s">
        <v>435</v>
      </c>
      <c r="C227" s="156">
        <v>4962.8999999999996</v>
      </c>
    </row>
    <row r="228" spans="2:3" ht="15" x14ac:dyDescent="0.25">
      <c r="B228" t="s">
        <v>436</v>
      </c>
      <c r="C228" s="156">
        <v>521.23</v>
      </c>
    </row>
    <row r="229" spans="2:3" ht="15" x14ac:dyDescent="0.25">
      <c r="B229" t="s">
        <v>437</v>
      </c>
      <c r="C229" s="156">
        <v>1304.3599999999999</v>
      </c>
    </row>
    <row r="230" spans="2:3" ht="15" x14ac:dyDescent="0.25">
      <c r="B230" t="s">
        <v>438</v>
      </c>
      <c r="C230" s="156">
        <v>2677.62</v>
      </c>
    </row>
    <row r="231" spans="2:3" ht="15" x14ac:dyDescent="0.25">
      <c r="B231" t="s">
        <v>439</v>
      </c>
      <c r="C231" s="156">
        <v>75.790000000000006</v>
      </c>
    </row>
    <row r="232" spans="2:3" ht="15" x14ac:dyDescent="0.25">
      <c r="B232" t="s">
        <v>440</v>
      </c>
      <c r="C232" s="156">
        <v>2.86</v>
      </c>
    </row>
    <row r="233" spans="2:3" ht="15" x14ac:dyDescent="0.25">
      <c r="B233" t="s">
        <v>441</v>
      </c>
      <c r="C233" s="156">
        <v>334.07</v>
      </c>
    </row>
    <row r="234" spans="2:3" ht="15" x14ac:dyDescent="0.25">
      <c r="B234" t="s">
        <v>442</v>
      </c>
      <c r="C234" s="156">
        <v>46.94</v>
      </c>
    </row>
    <row r="235" spans="2:3" ht="15" x14ac:dyDescent="0.25">
      <c r="B235" t="s">
        <v>443</v>
      </c>
      <c r="C235" s="156">
        <v>4840.59</v>
      </c>
    </row>
    <row r="236" spans="2:3" ht="15" x14ac:dyDescent="0.25">
      <c r="B236" t="s">
        <v>444</v>
      </c>
      <c r="C236" s="156">
        <v>523.13</v>
      </c>
    </row>
    <row r="237" spans="2:3" ht="15" x14ac:dyDescent="0.25">
      <c r="B237" t="s">
        <v>445</v>
      </c>
      <c r="C237" s="156">
        <v>196.77</v>
      </c>
    </row>
  </sheetData>
  <sheetProtection sheet="1" objects="1" scenarios="1"/>
  <mergeCells count="33">
    <mergeCell ref="E128:F128"/>
    <mergeCell ref="O118:P118"/>
    <mergeCell ref="O121:O124"/>
    <mergeCell ref="E95:F95"/>
    <mergeCell ref="O95:P95"/>
    <mergeCell ref="O104:O107"/>
    <mergeCell ref="O108:O112"/>
    <mergeCell ref="O113:O115"/>
    <mergeCell ref="O128:P128"/>
    <mergeCell ref="E121:E124"/>
    <mergeCell ref="E98:E103"/>
    <mergeCell ref="E104:E107"/>
    <mergeCell ref="E113:E115"/>
    <mergeCell ref="O89:O92"/>
    <mergeCell ref="O98:O103"/>
    <mergeCell ref="E118:F118"/>
    <mergeCell ref="E108:E112"/>
    <mergeCell ref="E79:E83"/>
    <mergeCell ref="E89:E92"/>
    <mergeCell ref="O60:Q60"/>
    <mergeCell ref="E86:F86"/>
    <mergeCell ref="O86:P86"/>
    <mergeCell ref="O79:O83"/>
    <mergeCell ref="G1:G2"/>
    <mergeCell ref="E24:E42"/>
    <mergeCell ref="G45:G46"/>
    <mergeCell ref="J45:J46"/>
    <mergeCell ref="K45:L45"/>
    <mergeCell ref="E6:E12"/>
    <mergeCell ref="E13:E22"/>
    <mergeCell ref="O17:Q17"/>
    <mergeCell ref="M45:M46"/>
    <mergeCell ref="E47:E54"/>
  </mergeCells>
  <printOptions headings="1"/>
  <pageMargins left="0.25" right="0.25" top="0.75" bottom="0.75" header="0.3" footer="0.3"/>
  <pageSetup paperSize="9" scale="55" fitToWidth="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47CABF72B5F34A8ED6362FF4B93452" ma:contentTypeVersion="13" ma:contentTypeDescription="Create a new document." ma:contentTypeScope="" ma:versionID="33234f6cb2d36e46deb4b15b96146e65">
  <xsd:schema xmlns:xsd="http://www.w3.org/2001/XMLSchema" xmlns:xs="http://www.w3.org/2001/XMLSchema" xmlns:p="http://schemas.microsoft.com/office/2006/metadata/properties" xmlns:ns2="e229d602-f010-4384-8203-95af897ec12e" xmlns:ns3="f6d7a59a-80fe-477c-8a89-537c2a919d58" targetNamespace="http://schemas.microsoft.com/office/2006/metadata/properties" ma:root="true" ma:fieldsID="37da81261dfe8c13e7bda1d03bbfa206" ns2:_="" ns3:_="">
    <xsd:import namespace="e229d602-f010-4384-8203-95af897ec12e"/>
    <xsd:import namespace="f6d7a59a-80fe-477c-8a89-537c2a919d5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SearchProperties"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29d602-f010-4384-8203-95af897ec1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3fadbe58-befb-4a49-b509-37f05bbc6805"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d7a59a-80fe-477c-8a89-537c2a919d58"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a0cf855c-3eb9-4613-a5d1-ca2b1ce858b5}" ma:internalName="TaxCatchAll" ma:showField="CatchAllData" ma:web="f6d7a59a-80fe-477c-8a89-537c2a919d58">
      <xsd:complexType>
        <xsd:complexContent>
          <xsd:extension base="dms:MultiChoiceLookup">
            <xsd:sequence>
              <xsd:element name="Value" type="dms:Lookup" maxOccurs="unbounded" minOccurs="0" nillable="true"/>
            </xsd:sequence>
          </xsd:extension>
        </xsd:complexContent>
      </xsd:complexType>
    </xsd:element>
    <xsd:element name="_dlc_DocId" ma:index="21" nillable="true" ma:displayName="Document ID Value" ma:description="The value of the document ID assigned to this item." ma:indexed="true" ma:internalName="_dlc_DocId" ma:readOnly="true">
      <xsd:simpleType>
        <xsd:restriction base="dms:Text"/>
      </xsd:simpleType>
    </xsd:element>
    <xsd:element name="_dlc_DocIdUrl" ma:index="2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e229d602-f010-4384-8203-95af897ec12e">
      <Terms xmlns="http://schemas.microsoft.com/office/infopath/2007/PartnerControls"/>
    </lcf76f155ced4ddcb4097134ff3c332f>
    <TaxCatchAll xmlns="f6d7a59a-80fe-477c-8a89-537c2a919d58" xsi:nil="true"/>
    <_dlc_DocId xmlns="f6d7a59a-80fe-477c-8a89-537c2a919d58">LLKC-1076054065-17562</_dlc_DocId>
    <_dlc_DocIdUrl xmlns="f6d7a59a-80fe-477c-8a89-537c2a919d58">
      <Url>https://llkclv.sharepoint.com/sites/SERVERIS/_layouts/15/DocIdRedir.aspx?ID=LLKC-1076054065-17562</Url>
      <Description>LLKC-1076054065-17562</Description>
    </_dlc_DocIdUrl>
  </documentManagement>
</p:properties>
</file>

<file path=customXml/itemProps1.xml><?xml version="1.0" encoding="utf-8"?>
<ds:datastoreItem xmlns:ds="http://schemas.openxmlformats.org/officeDocument/2006/customXml" ds:itemID="{1855CA7A-BBF3-45BC-8288-2D8D544AB118}"/>
</file>

<file path=customXml/itemProps2.xml><?xml version="1.0" encoding="utf-8"?>
<ds:datastoreItem xmlns:ds="http://schemas.openxmlformats.org/officeDocument/2006/customXml" ds:itemID="{6D20970E-5CC8-4385-B593-74FC5334780A}"/>
</file>

<file path=customXml/itemProps3.xml><?xml version="1.0" encoding="utf-8"?>
<ds:datastoreItem xmlns:ds="http://schemas.openxmlformats.org/officeDocument/2006/customXml" ds:itemID="{EDA3D346-D27E-4231-A67A-DD4AC38DF01D}"/>
</file>

<file path=customXml/itemProps4.xml><?xml version="1.0" encoding="utf-8"?>
<ds:datastoreItem xmlns:ds="http://schemas.openxmlformats.org/officeDocument/2006/customXml" ds:itemID="{EDCF1E74-87A4-4245-9DB9-E759C538487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1</vt:i4>
      </vt:variant>
    </vt:vector>
  </HeadingPairs>
  <TitlesOfParts>
    <vt:vector size="6" baseType="lpstr">
      <vt:lpstr>Apraksts</vt:lpstr>
      <vt:lpstr>Saimniecības dati</vt:lpstr>
      <vt:lpstr>Rezultāti</vt:lpstr>
      <vt:lpstr>Skaidrojumi</vt:lpstr>
      <vt:lpstr>Aprēķini</vt:lpstr>
      <vt:lpstr>Aprēķini!Drukāt_virsrakstus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Zigmars Kikans</dc:creator>
  <cp:lastModifiedBy>Santa Ķimerāle</cp:lastModifiedBy>
  <cp:lastPrinted>2015-08-07T06:22:37Z</cp:lastPrinted>
  <dcterms:created xsi:type="dcterms:W3CDTF">2014-05-20T18:34:16Z</dcterms:created>
  <dcterms:modified xsi:type="dcterms:W3CDTF">2025-01-27T14:14:08Z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0x0101005B47CABF72B5F34A8ED6362FF4B93452</vt:lpwstr>
  </property>
  <property fmtid="{D5CDD505-2E9C-101B-9397-08002B2CF9AE}" pid="3" name="_dlc_DocIdItemGuid">
    <vt:lpwstr>1c46d770-cf8f-4056-90a8-c043f1a1a537</vt:lpwstr>
  </property>
</Properties>
</file>